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1.5\e\Data Public\Data 2013\STAT AUDIT 2015-16\Aone Electronics\Bhavesh\"/>
    </mc:Choice>
  </mc:AlternateContent>
  <bookViews>
    <workbookView xWindow="0" yWindow="0" windowWidth="20490" windowHeight="7755" tabRatio="864" firstSheet="2" activeTab="3"/>
  </bookViews>
  <sheets>
    <sheet name="wear &amp; Tear" sheetId="25" r:id="rId1"/>
    <sheet name="Tax comp" sheetId="1" r:id="rId2"/>
    <sheet name="Rltd Party" sheetId="49" r:id="rId3"/>
    <sheet name="Deferred tax" sheetId="37" r:id="rId4"/>
    <sheet name="Sch 9-14" sheetId="22" r:id="rId5"/>
    <sheet name="PPE" sheetId="36" r:id="rId6"/>
    <sheet name="Expenses" sheetId="26" r:id="rId7"/>
    <sheet name="COS" sheetId="21" r:id="rId8"/>
    <sheet name="Note 2" sheetId="61" r:id="rId9"/>
    <sheet name="Note ix-xiii" sheetId="60" r:id="rId10"/>
    <sheet name="Note 1(iv-vi)" sheetId="59" r:id="rId11"/>
    <sheet name="Note (i-iii)" sheetId="58" r:id="rId12"/>
    <sheet name="c flow" sheetId="11" r:id="rId13"/>
    <sheet name="equity" sheetId="10" r:id="rId14"/>
    <sheet name="BS" sheetId="9" r:id="rId15"/>
    <sheet name="P&amp;L" sheetId="8" r:id="rId16"/>
    <sheet name="dir report" sheetId="3" state="hidden" r:id="rId17"/>
    <sheet name="Cont. Audit Rept" sheetId="57" r:id="rId18"/>
    <sheet name="Audit REP" sheetId="56" r:id="rId19"/>
    <sheet name="Director's Respon." sheetId="54" r:id="rId20"/>
    <sheet name="Dir,s Reprt" sheetId="53" r:id="rId21"/>
    <sheet name="info" sheetId="4" r:id="rId22"/>
    <sheet name="contents" sheetId="5" r:id="rId23"/>
    <sheet name="cover" sheetId="29" r:id="rId24"/>
    <sheet name="Draft P&amp;L" sheetId="34" state="hidden" r:id="rId25"/>
    <sheet name="Draft COS" sheetId="35" state="hidden" r:id="rId26"/>
  </sheets>
  <definedNames>
    <definedName name="_xlnm.Print_Area" localSheetId="14">BS!$A$1:$E$44</definedName>
    <definedName name="_xlnm.Print_Area" localSheetId="12">'c flow'!$A$1:$G$51</definedName>
    <definedName name="_xlnm.Print_Area" localSheetId="17">'Cont. Audit Rept'!$A$1:$J$47</definedName>
    <definedName name="_xlnm.Print_Area" localSheetId="22">contents!$A$1:$H$32</definedName>
    <definedName name="_xlnm.Print_Area" localSheetId="7">COS!$A$1:$F$46</definedName>
    <definedName name="_xlnm.Print_Area" localSheetId="23">cover!$A$1:$J$47</definedName>
    <definedName name="_xlnm.Print_Area" localSheetId="3">'Deferred tax'!$A$1:$G$46</definedName>
    <definedName name="_xlnm.Print_Area" localSheetId="16">'dir report'!$A$1:$P$35</definedName>
    <definedName name="_xlnm.Print_Area" localSheetId="20">'Dir,s Reprt'!$A$1:$E$50</definedName>
    <definedName name="_xlnm.Print_Area" localSheetId="19">'Director''s Respon.'!$A$1:$J$42</definedName>
    <definedName name="_xlnm.Print_Area" localSheetId="13">equity!$A$1:$H$31</definedName>
    <definedName name="_xlnm.Print_Area" localSheetId="6">Expenses!$A$1:$G$40</definedName>
    <definedName name="_xlnm.Print_Area" localSheetId="21">info!$A$1:$G$33</definedName>
    <definedName name="_xlnm.Print_Area" localSheetId="11">'Note (i-iii)'!$A$1:$L$61</definedName>
    <definedName name="_xlnm.Print_Area" localSheetId="10">'Note 1(iv-vi)'!$A$1:$J$54</definedName>
    <definedName name="_xlnm.Print_Area" localSheetId="8">'Note 2'!$A$1:$J$37</definedName>
    <definedName name="_xlnm.Print_Area" localSheetId="9">'Note ix-xiii'!$A$1:$K$56</definedName>
    <definedName name="_xlnm.Print_Area" localSheetId="15">'P&amp;L'!$A$1:$D$34</definedName>
    <definedName name="_xlnm.Print_Area" localSheetId="5">PPE!$A$1:$G$52</definedName>
    <definedName name="_xlnm.Print_Area" localSheetId="2">'Rltd Party'!$A$1:$F$44</definedName>
    <definedName name="_xlnm.Print_Area" localSheetId="4">'Sch 9-14'!$A$1:$G$75</definedName>
    <definedName name="_xlnm.Print_Area" localSheetId="1">'Tax comp'!$A$1:$E$33</definedName>
  </definedNames>
  <calcPr calcId="152511"/>
</workbook>
</file>

<file path=xl/calcChain.xml><?xml version="1.0" encoding="utf-8"?>
<calcChain xmlns="http://schemas.openxmlformats.org/spreadsheetml/2006/main">
  <c r="G70" i="22" l="1"/>
  <c r="F70" i="22"/>
  <c r="G68" i="22"/>
  <c r="G66" i="22"/>
  <c r="F68" i="22"/>
  <c r="F66" i="22"/>
  <c r="C31" i="49"/>
  <c r="F40" i="37"/>
  <c r="C18" i="1" l="1"/>
  <c r="E23" i="10"/>
  <c r="F22" i="22"/>
  <c r="F20" i="22"/>
  <c r="F43" i="22"/>
  <c r="F44" i="22"/>
  <c r="F31" i="22"/>
  <c r="F32" i="22"/>
  <c r="F36" i="22"/>
  <c r="F21" i="22"/>
  <c r="F24" i="22"/>
  <c r="E19" i="26"/>
  <c r="E37" i="21"/>
  <c r="E22" i="21"/>
  <c r="E10" i="21"/>
  <c r="E30" i="1" l="1"/>
  <c r="F12" i="22"/>
  <c r="C12" i="1" l="1"/>
  <c r="C26" i="49" l="1"/>
  <c r="B17" i="49"/>
  <c r="D24" i="49" l="1"/>
  <c r="D23" i="49"/>
  <c r="F26" i="21"/>
  <c r="E26" i="21"/>
  <c r="G12" i="37"/>
  <c r="F30" i="26"/>
  <c r="D26" i="49" l="1"/>
  <c r="F5" i="21"/>
  <c r="F5" i="26" s="1"/>
  <c r="E5" i="21"/>
  <c r="E5" i="26" s="1"/>
  <c r="F5" i="37" s="1"/>
  <c r="F5" i="11"/>
  <c r="E5" i="11"/>
  <c r="D6" i="9"/>
  <c r="C6" i="9"/>
  <c r="F33" i="36"/>
  <c r="E33" i="36"/>
  <c r="D33" i="36"/>
  <c r="G5" i="37" l="1"/>
  <c r="G5" i="22"/>
  <c r="G67" i="22" s="1"/>
  <c r="C5" i="1"/>
  <c r="F30" i="37"/>
  <c r="F5" i="22"/>
  <c r="F67" i="22" s="1"/>
  <c r="G33" i="36"/>
  <c r="O10" i="58"/>
  <c r="E21" i="11"/>
  <c r="F35" i="11"/>
  <c r="F28" i="11"/>
  <c r="A1" i="5"/>
  <c r="E20" i="1"/>
  <c r="E5" i="1" l="1"/>
  <c r="G30" i="37"/>
  <c r="D25" i="8" l="1"/>
  <c r="E30" i="26" l="1"/>
  <c r="G36" i="37" l="1"/>
  <c r="G41" i="37" l="1"/>
  <c r="G42" i="37" s="1"/>
  <c r="C23" i="9"/>
  <c r="D13" i="9"/>
  <c r="H23" i="10"/>
  <c r="B27" i="10"/>
  <c r="B11" i="10" s="1"/>
  <c r="G22" i="36" l="1"/>
  <c r="G26" i="22"/>
  <c r="D14" i="9" s="1"/>
  <c r="A2" i="60"/>
  <c r="A2" i="61" s="1"/>
  <c r="A2" i="21" s="1"/>
  <c r="W26" i="60"/>
  <c r="W29" i="60" s="1"/>
  <c r="U26" i="60"/>
  <c r="S26" i="60"/>
  <c r="Q26" i="60"/>
  <c r="O26" i="60"/>
  <c r="M26" i="60"/>
  <c r="K26" i="60"/>
  <c r="S22" i="60"/>
  <c r="O22" i="60"/>
  <c r="M22" i="60"/>
  <c r="K22" i="60"/>
  <c r="W14" i="60"/>
  <c r="E14" i="25"/>
  <c r="E16" i="25" s="1"/>
  <c r="C14" i="25"/>
  <c r="C16" i="25" s="1"/>
  <c r="G34" i="22"/>
  <c r="G38" i="22" s="1"/>
  <c r="D16" i="9" s="1"/>
  <c r="F46" i="11" s="1"/>
  <c r="F34" i="22"/>
  <c r="F14" i="22"/>
  <c r="G12" i="22"/>
  <c r="G14" i="22" s="1"/>
  <c r="A2" i="26"/>
  <c r="A8" i="21"/>
  <c r="A35" i="21" s="1"/>
  <c r="A1" i="36"/>
  <c r="E15" i="4"/>
  <c r="C30" i="1"/>
  <c r="F42" i="21"/>
  <c r="D15" i="8" s="1"/>
  <c r="E42" i="21"/>
  <c r="C15" i="8" s="1"/>
  <c r="E27" i="11"/>
  <c r="E37" i="26"/>
  <c r="C21" i="8" s="1"/>
  <c r="E11" i="11"/>
  <c r="C13" i="9"/>
  <c r="E16" i="11" s="1"/>
  <c r="F12" i="25"/>
  <c r="A1" i="35"/>
  <c r="F14" i="35"/>
  <c r="H14" i="35"/>
  <c r="F20" i="35"/>
  <c r="H20" i="35"/>
  <c r="D14" i="34"/>
  <c r="D16" i="34" s="1"/>
  <c r="F14" i="34"/>
  <c r="F16" i="34" s="1"/>
  <c r="F22" i="34" s="1"/>
  <c r="F26" i="34" s="1"/>
  <c r="F18" i="34"/>
  <c r="D20" i="34"/>
  <c r="F20" i="34"/>
  <c r="D24" i="34"/>
  <c r="D26" i="34" s="1"/>
  <c r="F24" i="34"/>
  <c r="A3" i="4"/>
  <c r="A3" i="53" s="1"/>
  <c r="D23" i="9"/>
  <c r="B15" i="10"/>
  <c r="G9" i="11"/>
  <c r="G13" i="11" s="1"/>
  <c r="G19" i="11" s="1"/>
  <c r="G23" i="11" s="1"/>
  <c r="G28" i="11"/>
  <c r="G35" i="11"/>
  <c r="F14" i="21"/>
  <c r="E11" i="26"/>
  <c r="F11" i="26"/>
  <c r="G11" i="26"/>
  <c r="F22" i="26"/>
  <c r="G22" i="26"/>
  <c r="C19" i="8"/>
  <c r="D19" i="8"/>
  <c r="G30" i="26"/>
  <c r="F37" i="26"/>
  <c r="D21" i="8" s="1"/>
  <c r="G37" i="26"/>
  <c r="E18" i="36"/>
  <c r="F18" i="36"/>
  <c r="G14" i="36"/>
  <c r="E26" i="11" s="1"/>
  <c r="G16" i="36"/>
  <c r="F26" i="22"/>
  <c r="C14" i="9" s="1"/>
  <c r="F48" i="22"/>
  <c r="C33" i="9" s="1"/>
  <c r="G48" i="22"/>
  <c r="D33" i="9" s="1"/>
  <c r="D35" i="9" s="1"/>
  <c r="F59" i="22"/>
  <c r="C29" i="9" s="1"/>
  <c r="G59" i="22"/>
  <c r="D29" i="9" s="1"/>
  <c r="D31" i="9" s="1"/>
  <c r="A2" i="49"/>
  <c r="D10" i="49"/>
  <c r="D12" i="49"/>
  <c r="B31" i="49" s="1"/>
  <c r="B18" i="49"/>
  <c r="F8" i="25"/>
  <c r="D14" i="25"/>
  <c r="D16" i="25" s="1"/>
  <c r="D18" i="36"/>
  <c r="D26" i="36" s="1"/>
  <c r="E14" i="21"/>
  <c r="H21" i="35" l="1"/>
  <c r="H23" i="35" s="1"/>
  <c r="A8" i="26"/>
  <c r="A26" i="26" s="1"/>
  <c r="B15" i="8"/>
  <c r="E17" i="11"/>
  <c r="F28" i="21"/>
  <c r="F32" i="21" s="1"/>
  <c r="D11" i="8" s="1"/>
  <c r="D13" i="8" s="1"/>
  <c r="C18" i="25"/>
  <c r="C31" i="9"/>
  <c r="E33" i="11"/>
  <c r="E35" i="11" s="1"/>
  <c r="B11" i="8"/>
  <c r="G37" i="11"/>
  <c r="G42" i="11" s="1"/>
  <c r="F21" i="35"/>
  <c r="F23" i="35" s="1"/>
  <c r="D17" i="9"/>
  <c r="E15" i="11"/>
  <c r="E28" i="21"/>
  <c r="E32" i="21" s="1"/>
  <c r="C11" i="8" s="1"/>
  <c r="C13" i="8" s="1"/>
  <c r="A3" i="8"/>
  <c r="A3" i="59"/>
  <c r="A3" i="3"/>
  <c r="A3" i="54"/>
  <c r="G24" i="26"/>
  <c r="D18" i="34" s="1"/>
  <c r="F24" i="26"/>
  <c r="D17" i="8" s="1"/>
  <c r="E26" i="36"/>
  <c r="E29" i="36" s="1"/>
  <c r="E31" i="36" s="1"/>
  <c r="F26" i="36"/>
  <c r="F29" i="36" s="1"/>
  <c r="F31" i="36" s="1"/>
  <c r="D9" i="9"/>
  <c r="G24" i="36"/>
  <c r="F38" i="22"/>
  <c r="C16" i="9" s="1"/>
  <c r="E46" i="11" s="1"/>
  <c r="E18" i="25"/>
  <c r="C35" i="9"/>
  <c r="A1" i="9"/>
  <c r="A1" i="26"/>
  <c r="G12" i="36"/>
  <c r="G18" i="36" s="1"/>
  <c r="E28" i="11"/>
  <c r="A1" i="10"/>
  <c r="F10" i="25"/>
  <c r="F14" i="25" s="1"/>
  <c r="E18" i="4"/>
  <c r="A1" i="3"/>
  <c r="D18" i="25"/>
  <c r="F16" i="25"/>
  <c r="C17" i="1" s="1"/>
  <c r="A1" i="54"/>
  <c r="A1" i="8"/>
  <c r="A1" i="49"/>
  <c r="A1" i="21"/>
  <c r="A1" i="22"/>
  <c r="A1" i="53"/>
  <c r="A1" i="11"/>
  <c r="A1" i="58" s="1"/>
  <c r="A1" i="59" s="1"/>
  <c r="A1" i="60" s="1"/>
  <c r="A1" i="61" s="1"/>
  <c r="B17" i="8" l="1"/>
  <c r="A9" i="26"/>
  <c r="A12" i="26" s="1"/>
  <c r="A3" i="10"/>
  <c r="A3" i="11" s="1"/>
  <c r="A3" i="21"/>
  <c r="A3" i="26" s="1"/>
  <c r="A3" i="58"/>
  <c r="A3" i="60" s="1"/>
  <c r="A3" i="61" s="1"/>
  <c r="A3" i="36"/>
  <c r="D23" i="8"/>
  <c r="E8" i="1" s="1"/>
  <c r="E14" i="1" s="1"/>
  <c r="E22" i="1" s="1"/>
  <c r="E26" i="1" s="1"/>
  <c r="G26" i="36"/>
  <c r="D29" i="36"/>
  <c r="G29" i="36" s="1"/>
  <c r="C17" i="9"/>
  <c r="A1" i="37"/>
  <c r="A1" i="1"/>
  <c r="A1" i="25"/>
  <c r="A32" i="26"/>
  <c r="B19" i="8"/>
  <c r="C20" i="1"/>
  <c r="F18" i="25"/>
  <c r="A3" i="22" l="1"/>
  <c r="A3" i="1"/>
  <c r="A3" i="25" s="1"/>
  <c r="E16" i="26"/>
  <c r="E12" i="11" s="1"/>
  <c r="G16" i="37"/>
  <c r="G18" i="37" s="1"/>
  <c r="G23" i="37" s="1"/>
  <c r="J23" i="37" s="1"/>
  <c r="D27" i="8"/>
  <c r="E25" i="10" s="1"/>
  <c r="E27" i="10" s="1"/>
  <c r="F9" i="11"/>
  <c r="F13" i="11" s="1"/>
  <c r="F19" i="11" s="1"/>
  <c r="F23" i="11" s="1"/>
  <c r="F37" i="11" s="1"/>
  <c r="C11" i="1"/>
  <c r="D10" i="9"/>
  <c r="D11" i="9" s="1"/>
  <c r="D19" i="9" s="1"/>
  <c r="D31" i="36"/>
  <c r="G31" i="36" s="1"/>
  <c r="C9" i="9" s="1"/>
  <c r="B21" i="8"/>
  <c r="A5" i="36"/>
  <c r="E22" i="26" l="1"/>
  <c r="E24" i="26" s="1"/>
  <c r="A3" i="49"/>
  <c r="A3" i="37"/>
  <c r="F42" i="11"/>
  <c r="F54" i="11" s="1"/>
  <c r="H27" i="10"/>
  <c r="E11" i="10"/>
  <c r="H11" i="10" s="1"/>
  <c r="D24" i="9"/>
  <c r="D26" i="9" s="1"/>
  <c r="D37" i="9" s="1"/>
  <c r="H25" i="10"/>
  <c r="F34" i="37"/>
  <c r="F36" i="37" s="1"/>
  <c r="A8" i="22"/>
  <c r="B9" i="9"/>
  <c r="A18" i="22" l="1"/>
  <c r="B14" i="9" s="1"/>
  <c r="B13" i="9"/>
  <c r="E40" i="11"/>
  <c r="D39" i="9"/>
  <c r="D47" i="9"/>
  <c r="C17" i="8"/>
  <c r="A28" i="22" l="1"/>
  <c r="A41" i="22" s="1"/>
  <c r="C23" i="8"/>
  <c r="C36" i="8" s="1"/>
  <c r="C38" i="8" s="1"/>
  <c r="B16" i="9" l="1"/>
  <c r="E9" i="11"/>
  <c r="E13" i="11" s="1"/>
  <c r="E19" i="11" s="1"/>
  <c r="E23" i="11" s="1"/>
  <c r="F16" i="37"/>
  <c r="F18" i="37" s="1"/>
  <c r="F23" i="37" s="1"/>
  <c r="C8" i="1"/>
  <c r="C14" i="1" s="1"/>
  <c r="D23" i="53"/>
  <c r="B33" i="9"/>
  <c r="A50" i="22"/>
  <c r="E37" i="11" l="1"/>
  <c r="C22" i="1"/>
  <c r="C26" i="1" s="1"/>
  <c r="F39" i="37" s="1"/>
  <c r="B23" i="9"/>
  <c r="A54" i="22"/>
  <c r="A63" i="22" s="1"/>
  <c r="A8" i="37" s="1"/>
  <c r="E42" i="11" l="1"/>
  <c r="F41" i="37"/>
  <c r="F42" i="37" s="1"/>
  <c r="B29" i="9"/>
  <c r="E54" i="11" l="1"/>
  <c r="F11" i="37"/>
  <c r="C10" i="9"/>
  <c r="C11" i="9" s="1"/>
  <c r="C19" i="9" s="1"/>
  <c r="B25" i="8"/>
  <c r="A25" i="37"/>
  <c r="F12" i="37" l="1"/>
  <c r="I23" i="37" s="1"/>
  <c r="I24" i="37" s="1"/>
  <c r="C25" i="8"/>
  <c r="C27" i="8" s="1"/>
  <c r="B30" i="9"/>
  <c r="B10" i="9"/>
  <c r="A5" i="49"/>
  <c r="A33" i="49" s="1"/>
  <c r="A38" i="49" s="1"/>
  <c r="E13" i="10" l="1"/>
  <c r="H13" i="10" s="1"/>
  <c r="D25" i="53"/>
  <c r="D28" i="53" s="1"/>
  <c r="E15" i="10" l="1"/>
  <c r="C24" i="9" s="1"/>
  <c r="C26" i="9" s="1"/>
  <c r="H15" i="10" l="1"/>
  <c r="C37" i="9"/>
  <c r="C47" i="9" s="1"/>
  <c r="L18" i="57"/>
  <c r="L15" i="57"/>
  <c r="C39" i="9" l="1"/>
</calcChain>
</file>

<file path=xl/sharedStrings.xml><?xml version="1.0" encoding="utf-8"?>
<sst xmlns="http://schemas.openxmlformats.org/spreadsheetml/2006/main" count="648" uniqueCount="490">
  <si>
    <t>Shs</t>
  </si>
  <si>
    <t xml:space="preserve"> </t>
  </si>
  <si>
    <t>Total</t>
  </si>
  <si>
    <t xml:space="preserve">Cash flows from operating activities </t>
  </si>
  <si>
    <t xml:space="preserve">Add: Adjustment for: </t>
  </si>
  <si>
    <t xml:space="preserve">Operating Profit/(loss) before working Capital changes </t>
  </si>
  <si>
    <t xml:space="preserve">Cash flows from investing activities </t>
  </si>
  <si>
    <t>Net cash from investing activities</t>
  </si>
  <si>
    <t xml:space="preserve">Net cash from financing activities </t>
  </si>
  <si>
    <t xml:space="preserve">Cash &amp; cash equivalents at the beginning of the year </t>
  </si>
  <si>
    <t>Cash &amp; cash equivalents at the end of the year</t>
  </si>
  <si>
    <t>NOTE</t>
  </si>
  <si>
    <t>Inventories</t>
  </si>
  <si>
    <t>Cost of sales</t>
  </si>
  <si>
    <t>Statement of directors responsibilities</t>
  </si>
  <si>
    <t xml:space="preserve">Director's report </t>
  </si>
  <si>
    <t>Statement of changes in equity</t>
  </si>
  <si>
    <t>Cash flow statement</t>
  </si>
  <si>
    <t>Notes to the financial statements</t>
  </si>
  <si>
    <t>Tax computation</t>
  </si>
  <si>
    <t>Contents</t>
  </si>
  <si>
    <t>Page(s)</t>
  </si>
  <si>
    <t xml:space="preserve">Financial statements </t>
  </si>
  <si>
    <t>Share</t>
  </si>
  <si>
    <t xml:space="preserve">Capital </t>
  </si>
  <si>
    <t xml:space="preserve">Retained </t>
  </si>
  <si>
    <t xml:space="preserve">Earnings </t>
  </si>
  <si>
    <t>PROFIT &amp; LOSS ACCOUNT</t>
  </si>
  <si>
    <t>The following pages do not form an integral part of these financial statements</t>
  </si>
  <si>
    <t>TABLE OF CONTENTS</t>
  </si>
  <si>
    <t>Employment expenses</t>
  </si>
  <si>
    <t>Other Administrative Expenses:</t>
  </si>
  <si>
    <t>Audit fees</t>
  </si>
  <si>
    <t>Rent</t>
  </si>
  <si>
    <t xml:space="preserve">  Kampala</t>
  </si>
  <si>
    <t>Notes</t>
  </si>
  <si>
    <t>Non-current Assets:-</t>
  </si>
  <si>
    <t>Current Assets:-</t>
  </si>
  <si>
    <t>Total Current Assets</t>
  </si>
  <si>
    <t>Total Assets</t>
  </si>
  <si>
    <t>Equity &amp; Liabilities</t>
  </si>
  <si>
    <t xml:space="preserve">Share Capital </t>
  </si>
  <si>
    <t>Total Equity</t>
  </si>
  <si>
    <t>Current Liabilities</t>
  </si>
  <si>
    <t>Trade and other payables</t>
  </si>
  <si>
    <t xml:space="preserve">Total Equity &amp; Liabilities </t>
  </si>
  <si>
    <t xml:space="preserve">Net increase in cash &amp; cash equivalents </t>
  </si>
  <si>
    <t>Current tax</t>
  </si>
  <si>
    <t>Corporate information</t>
  </si>
  <si>
    <t xml:space="preserve">  Certified Public Accountants</t>
  </si>
  <si>
    <t>Capital and Reserves</t>
  </si>
  <si>
    <t>Reserves</t>
  </si>
  <si>
    <t xml:space="preserve">Total Current Liabilities  </t>
  </si>
  <si>
    <t>Operating Profit/(Loss) before interest &amp;Tax</t>
  </si>
  <si>
    <t>Cash used in operations</t>
  </si>
  <si>
    <t>Net cash used in generating operating activities</t>
  </si>
  <si>
    <t xml:space="preserve">Decrease/(Increase) in inventories </t>
  </si>
  <si>
    <t>Sales</t>
  </si>
  <si>
    <t>Cash and bank balances</t>
  </si>
  <si>
    <t>ended</t>
  </si>
  <si>
    <t>Administrative expenses</t>
  </si>
  <si>
    <t>Other operating expenses</t>
  </si>
  <si>
    <t>Gross profit</t>
  </si>
  <si>
    <t>Profit before tax</t>
  </si>
  <si>
    <t>Cost of Sales</t>
  </si>
  <si>
    <t>Opening Stock</t>
  </si>
  <si>
    <t>Less: Closing Stock</t>
  </si>
  <si>
    <t>Depreciation</t>
  </si>
  <si>
    <t>Cash at hand</t>
  </si>
  <si>
    <t>Authorised, issued and fully paid:</t>
  </si>
  <si>
    <t>Borrowings</t>
  </si>
  <si>
    <t>Non current liabilities</t>
  </si>
  <si>
    <t>Trade and other receivables</t>
  </si>
  <si>
    <t>…………………………DIRECTOR</t>
  </si>
  <si>
    <t xml:space="preserve">Decrease/(increase) in Trade receivables </t>
  </si>
  <si>
    <t xml:space="preserve">Cash flows from financing activities </t>
  </si>
  <si>
    <t>HEM ASSOCIATES</t>
  </si>
  <si>
    <t>A One Electronics (U) Ltd</t>
  </si>
  <si>
    <t>Standard Rated Purchases</t>
  </si>
  <si>
    <t>Clearing charges</t>
  </si>
  <si>
    <t>Freight inward</t>
  </si>
  <si>
    <t>Import duty</t>
  </si>
  <si>
    <t>Add:Direct expenses.</t>
  </si>
  <si>
    <t>Round off</t>
  </si>
  <si>
    <t>Fixed Assets:</t>
  </si>
  <si>
    <t>Dharamdas Keswani</t>
  </si>
  <si>
    <t>Girdharlal Sindhi</t>
  </si>
  <si>
    <t>Witholding Tax paid</t>
  </si>
  <si>
    <t>Particulars</t>
  </si>
  <si>
    <t>Totals</t>
  </si>
  <si>
    <t>Additions</t>
  </si>
  <si>
    <t>Furniture &amp; fittings</t>
  </si>
  <si>
    <t>Salaries &amp; wages</t>
  </si>
  <si>
    <t>Wear and tear allowance</t>
  </si>
  <si>
    <t>Telephone charges &amp; Internet charges</t>
  </si>
  <si>
    <t>Cash at bank</t>
  </si>
  <si>
    <t>Profit after tax</t>
  </si>
  <si>
    <t>Add: Purchases</t>
  </si>
  <si>
    <t xml:space="preserve"> Spare parts</t>
  </si>
  <si>
    <t>Motor vehicle</t>
  </si>
  <si>
    <t>Corporation tax at 30%</t>
  </si>
  <si>
    <t>Class IV</t>
  </si>
  <si>
    <t>30th june</t>
  </si>
  <si>
    <t>100 ordinary equity shares of Ushs 10,000 each</t>
  </si>
  <si>
    <t>PAYE payable</t>
  </si>
  <si>
    <t>Net profit/(loss) for the period</t>
  </si>
  <si>
    <t>For the 12 months period ended 30th June 2007</t>
  </si>
  <si>
    <t>12 months</t>
  </si>
  <si>
    <t>30th June</t>
  </si>
  <si>
    <t>Repair of goods</t>
  </si>
  <si>
    <t>Class  I</t>
  </si>
  <si>
    <t>Trade creditors</t>
  </si>
  <si>
    <t>Computers</t>
  </si>
  <si>
    <t>Tax</t>
  </si>
  <si>
    <t>Advance tax (WHT)</t>
  </si>
  <si>
    <t>Advances to suppliers</t>
  </si>
  <si>
    <t>NIL</t>
  </si>
  <si>
    <t>The tax on the company's profit before tax differs from the theoretical</t>
  </si>
  <si>
    <t>amount that would arise using the basic rate as follows:</t>
  </si>
  <si>
    <t>Tax calculated at a tax rate of 30%</t>
  </si>
  <si>
    <t xml:space="preserve">    Expenses not deductible for tax purposes</t>
  </si>
  <si>
    <t xml:space="preserve">    Recognition of deferred tax for prior years</t>
  </si>
  <si>
    <t>Tax charge</t>
  </si>
  <si>
    <t xml:space="preserve">Deferred tax is calculated, in full, on all temporary timing differences under the liability </t>
  </si>
  <si>
    <t xml:space="preserve">method using a principle tax rate of 30%. The movement on the deffered tax account </t>
  </si>
  <si>
    <t xml:space="preserve">At </t>
  </si>
  <si>
    <t>Deferred tax liabilities</t>
  </si>
  <si>
    <t>Excess capital allowances over depreciation</t>
  </si>
  <si>
    <t>Deferred tax assets</t>
  </si>
  <si>
    <t>Tax losses carried forward</t>
  </si>
  <si>
    <t>Deferred Tax</t>
  </si>
  <si>
    <t>Deferred tax</t>
  </si>
  <si>
    <t>Consultancy Fees</t>
  </si>
  <si>
    <t>VAT Claimable</t>
  </si>
  <si>
    <t xml:space="preserve">  Plot 50 Kampala Road</t>
  </si>
  <si>
    <t>Profit for the year</t>
  </si>
  <si>
    <t>Class  II</t>
  </si>
  <si>
    <t xml:space="preserve">Profit before tax </t>
  </si>
  <si>
    <t>Tax payable</t>
  </si>
  <si>
    <t>Director's report</t>
  </si>
  <si>
    <t>Table of contents</t>
  </si>
  <si>
    <t xml:space="preserve">Cashflow statement </t>
  </si>
  <si>
    <t xml:space="preserve">Wear &amp; Tear schedule </t>
  </si>
  <si>
    <t>Ushs</t>
  </si>
  <si>
    <t>Wear and Tear</t>
  </si>
  <si>
    <t>Fuel Expenses Generator</t>
  </si>
  <si>
    <t xml:space="preserve">Transport </t>
  </si>
  <si>
    <t>Finance  Charges</t>
  </si>
  <si>
    <t>Unrealised Forex Gain</t>
  </si>
  <si>
    <t>Import Purchase</t>
  </si>
  <si>
    <t>UShs</t>
  </si>
  <si>
    <t>Bank Charges</t>
  </si>
  <si>
    <t>Unrealised Exchange Loss</t>
  </si>
  <si>
    <t>Deposits</t>
  </si>
  <si>
    <t>ANNUAL REPORT AND FINANCIAL STATEMENTS</t>
  </si>
  <si>
    <t xml:space="preserve">    </t>
  </si>
  <si>
    <t xml:space="preserve">  kampala-Uganda</t>
  </si>
  <si>
    <t xml:space="preserve">  Equatorial Branch</t>
  </si>
  <si>
    <t xml:space="preserve">  P.O. Box 26898</t>
  </si>
  <si>
    <t>Statement of financial Position</t>
  </si>
  <si>
    <t>Statement of Comprehensive Income</t>
  </si>
  <si>
    <t>Other Income</t>
  </si>
  <si>
    <t xml:space="preserve">Net deferred tax liability / (asset) @ 30% </t>
  </si>
  <si>
    <t xml:space="preserve">For Year Ended </t>
  </si>
  <si>
    <t xml:space="preserve">           (In Shs )</t>
  </si>
  <si>
    <t>For Year Ended</t>
  </si>
  <si>
    <t>(In Shs )</t>
  </si>
  <si>
    <t>BOARD OF DIRECTORS</t>
  </si>
  <si>
    <t>:</t>
  </si>
  <si>
    <t>SECRETARY</t>
  </si>
  <si>
    <t>REGISTERED OFFICE</t>
  </si>
  <si>
    <t>AUDITORS</t>
  </si>
  <si>
    <t>BANKERS</t>
  </si>
  <si>
    <t xml:space="preserve"> Mr. Dharamdas Keswani</t>
  </si>
  <si>
    <t xml:space="preserve"> Mr. Chandraprakash Sukhnani</t>
  </si>
  <si>
    <t>DIAMOND TRUST BANK</t>
  </si>
  <si>
    <t>For  year ended</t>
  </si>
  <si>
    <t>(in Shs.)</t>
  </si>
  <si>
    <t>COST OF SALES</t>
  </si>
  <si>
    <t>TOTAL COST OF SALES</t>
  </si>
  <si>
    <t>Independent Auditors Report</t>
  </si>
  <si>
    <t>Statement Of Comprehensive Income</t>
  </si>
  <si>
    <t>Statement Of Financial Position</t>
  </si>
  <si>
    <t>Related party Transactions</t>
  </si>
  <si>
    <t>List of Related Parties</t>
  </si>
  <si>
    <t>Key Mangement Persons :</t>
  </si>
  <si>
    <t>Directors :</t>
  </si>
  <si>
    <t>Related Party Transactions :</t>
  </si>
  <si>
    <t>Name of Parties</t>
  </si>
  <si>
    <t>Loan (Received) 
/Given</t>
  </si>
  <si>
    <t>Name  of  Party</t>
  </si>
  <si>
    <t>Amount Receivable</t>
  </si>
  <si>
    <t>Amount Payable</t>
  </si>
  <si>
    <t>`</t>
  </si>
  <si>
    <t>AMINISTRATION EXPENSES</t>
  </si>
  <si>
    <t>TOTAL ADMINISTRATION EXPENSES</t>
  </si>
  <si>
    <t>OTHER OPERATING EXPENSES</t>
  </si>
  <si>
    <t>FINANCE COSTS</t>
  </si>
  <si>
    <t>TAX</t>
  </si>
  <si>
    <t>DEFFERED TAX</t>
  </si>
  <si>
    <t>TRADE AND OTHER RECIEVABLES</t>
  </si>
  <si>
    <t>CASH AND CASH EQUIVALENTS</t>
  </si>
  <si>
    <t>TRADE AND OTHER PAYABLES</t>
  </si>
  <si>
    <t>SHARE CAPITAL</t>
  </si>
  <si>
    <t>BORROWINGS</t>
  </si>
  <si>
    <t>PROPERTY ,PLANT AND EQUIPMENT</t>
  </si>
  <si>
    <t>Directorship Remuneration Paid :</t>
  </si>
  <si>
    <t>(In shs)</t>
  </si>
  <si>
    <t xml:space="preserve">Increase/(Decrease) in Trade &amp; other payables </t>
  </si>
  <si>
    <t>CONTINGENT   LIABILITY</t>
  </si>
  <si>
    <t>Approval of  Financial Statements</t>
  </si>
  <si>
    <t>Unsecured</t>
  </si>
  <si>
    <t>.</t>
  </si>
  <si>
    <t>Diamond Trust Bank Usd Account</t>
  </si>
  <si>
    <t>Diamond Trust Bank Ugx Account</t>
  </si>
  <si>
    <t>Original Cost</t>
  </si>
  <si>
    <t>Disposal</t>
  </si>
  <si>
    <t>Accumulated Depreciation</t>
  </si>
  <si>
    <t>Charge for the year</t>
  </si>
  <si>
    <t>is as follows</t>
  </si>
  <si>
    <t>Charge for disposed asset</t>
  </si>
  <si>
    <t>Profit on disposal</t>
  </si>
  <si>
    <t>Disposals</t>
  </si>
  <si>
    <t>Purchase of Property and Equipment</t>
  </si>
  <si>
    <t>Proceeds from disposal of asset</t>
  </si>
  <si>
    <t>Insurance</t>
  </si>
  <si>
    <t>Prepayments</t>
  </si>
  <si>
    <t>OTHER INCOMES</t>
  </si>
  <si>
    <t>Bank Interest</t>
  </si>
  <si>
    <t>TOTAL OTHER INCOMES</t>
  </si>
  <si>
    <t>Directors' report</t>
  </si>
  <si>
    <t>DIRECTORS' REPORT</t>
  </si>
  <si>
    <t>The Directors submit their report together with the audited financial statements for the year</t>
  </si>
  <si>
    <t>Principal activities</t>
  </si>
  <si>
    <t>Results</t>
  </si>
  <si>
    <t xml:space="preserve">of comprehensive income on page 6. and the appropriations there from in the statement </t>
  </si>
  <si>
    <t>of changes in equity on page 8.</t>
  </si>
  <si>
    <t>Financial Results</t>
  </si>
  <si>
    <t>Profit before taxation</t>
  </si>
  <si>
    <t>Less : taxation</t>
  </si>
  <si>
    <t>Less :Appropriations/Dividends</t>
  </si>
  <si>
    <t>Profit for the year Transferred to Retained Earnings</t>
  </si>
  <si>
    <t>DIVIDENDS</t>
  </si>
  <si>
    <t>Directors do not recommend the payment of dividends in respect of the year.</t>
  </si>
  <si>
    <t>Directors</t>
  </si>
  <si>
    <t>The names of  directors who held office to the date of this report are shown on page 1.</t>
  </si>
  <si>
    <t>Auditors</t>
  </si>
  <si>
    <t xml:space="preserve">HEM Associates were appointed as auditors during the period and will continue in office in </t>
  </si>
  <si>
    <t>_________________________</t>
  </si>
  <si>
    <t>Director</t>
  </si>
  <si>
    <t>Kampala</t>
  </si>
  <si>
    <t xml:space="preserve">         Director</t>
  </si>
  <si>
    <t xml:space="preserve">         Kampala</t>
  </si>
  <si>
    <r>
      <t xml:space="preserve">The prinicipal activity is that of dealing in Electronics Gadgets, such as  home appliances </t>
    </r>
    <r>
      <rPr>
        <b/>
        <sz val="11"/>
        <rFont val="Times New Roman"/>
        <family val="1"/>
      </rPr>
      <t xml:space="preserve">e.g </t>
    </r>
  </si>
  <si>
    <t>Television set,Dvd Players and others.</t>
  </si>
  <si>
    <t>COUNTRY OF INCORPORATION</t>
  </si>
  <si>
    <t>Uganda</t>
  </si>
  <si>
    <t xml:space="preserve">LEGAL FORM </t>
  </si>
  <si>
    <t>Private Limited Company</t>
  </si>
  <si>
    <t>Statement of directors' responsibilities</t>
  </si>
  <si>
    <t>STATEMENT OF DIRECTORS’ RESPONSIBILITIES</t>
  </si>
  <si>
    <t>The companies Act (Cap 110) requires the directors to prepare financial statements which give a true and fair view of the state of affairs of the company as at the end of the financial period and of its operating results for that period. It also requires the directors to ensure the company maintains proper accounting records, which disclose with reasonable accuracy at any time the financial position of the company .They are also responsible for safeguarding the assets of the company.</t>
  </si>
  <si>
    <t>The directors are responsible for preparation and fair presentation of financial statements that give a true and fair view in accordance with international financial reporting standards (IFRS) for Small Medium-sized Entities (SMEs) and the requirements of the Ugandan company’s Act, and for such internal controls as directors determine are necessary to enable the preparation of financial statements that are free from material misstatements ,whether due to fraud or error .</t>
  </si>
  <si>
    <t>The directors certify that to the best of their knowledge, the information furnished to the auditors for the purpose of the audit was correct and is an accurate representation of company’s financial transactions.</t>
  </si>
  <si>
    <t>Nothing has come to the attention of the directors to indicate that the company will not remain a going concern for at least the next year from the date of this statement.</t>
  </si>
  <si>
    <r>
      <t xml:space="preserve">  </t>
    </r>
    <r>
      <rPr>
        <b/>
        <sz val="11"/>
        <rFont val="Times New Roman"/>
        <family val="1"/>
      </rPr>
      <t xml:space="preserve">  REPORT OF THE INDEPENDENT AUDITORS</t>
    </r>
  </si>
  <si>
    <t>Directors’ responsibility for the financial statements</t>
  </si>
  <si>
    <t>The directors are responsible for the preparation and fair presentation of these financial statements in accordance with International Financial Reporting Standards (IFRS) for Small Medium-sized Entities (SMEs) and the requirement of the Companies Act (Cap.110).This responsibility includes designing, implementing and maintaining internal controls relevant to the preparation and fair presentation of financial statements that are free from material misstatements, whether due to fraud or error; selecting and applying appropriate accounting policies; and making accounting estimates that are reasonable in the circumstances.</t>
  </si>
  <si>
    <t>Auditor’s Responsibility</t>
  </si>
  <si>
    <t>Our responsibility is to express an opinion on these financial statements based on our audit. We conducted our audit in accordance with International Standards on Auditing. Those standards require that we comply with ethical requirements and plan and perform our audit to obtain reasonable assurance whether the financial statements are free from material misstatement.</t>
  </si>
  <si>
    <t>An audit involves performing procedures to obtain audit evidence about the amounts and disclosures in the financial statements.The procedures selected depend on the auditor’s judgment, including the assessment of the risks of material misstatement of the financial statements, whether due to fraud or error. In making those risk assessments, the auditor considers internal controls relevant to the entity’s preparation and fair presentation of the financial statements in order to design audit procedures that are appropriate in the circumstances, but not for the purpose of expressing an opinion on the effectiveness of the entity’s internal control. An audit also includes evaluating the appropriateness of accounting policies used and the reasonableness of accounting estimates made by management, as well as evaluating the overall presentation of the financial statements.</t>
  </si>
  <si>
    <t>We believe that the audit evidence we have obtained is sufficient and appropriate to provide a basis for our audit opinion.</t>
  </si>
  <si>
    <t>REPORT OF THE INDEPENDENT AUDITORS  (Cont….)</t>
  </si>
  <si>
    <t>Opinion</t>
  </si>
  <si>
    <t>Emphasis of the matter</t>
  </si>
  <si>
    <t>Report on other legal requirement</t>
  </si>
  <si>
    <t>As required by the  Ugandan Companies Act (Cap 110) we report to you, based on our audit, that:</t>
  </si>
  <si>
    <t>(i) .</t>
  </si>
  <si>
    <r>
      <rPr>
        <sz val="7"/>
        <rFont val="Times New Roman"/>
        <family val="1"/>
      </rPr>
      <t xml:space="preserve"> </t>
    </r>
    <r>
      <rPr>
        <sz val="11"/>
        <rFont val="Times New Roman"/>
        <family val="1"/>
      </rPr>
      <t>we have obtained all the information and explanation which to the best of our knowledge and belief were necessary for the purposes of our audit:</t>
    </r>
  </si>
  <si>
    <r>
      <t xml:space="preserve">(ii) </t>
    </r>
    <r>
      <rPr>
        <b/>
        <sz val="11"/>
        <rFont val="Times New Roman"/>
        <family val="1"/>
      </rPr>
      <t>.</t>
    </r>
  </si>
  <si>
    <r>
      <rPr>
        <sz val="7"/>
        <rFont val="Times New Roman"/>
        <family val="1"/>
      </rPr>
      <t xml:space="preserve"> </t>
    </r>
    <r>
      <rPr>
        <sz val="11"/>
        <rFont val="Times New Roman"/>
        <family val="1"/>
      </rPr>
      <t>in our opinion proper books of account have been kept by the company, so far as it appears from our examination of those books: and</t>
    </r>
  </si>
  <si>
    <r>
      <t xml:space="preserve">(iii) </t>
    </r>
    <r>
      <rPr>
        <b/>
        <sz val="11"/>
        <rFont val="Times New Roman"/>
        <family val="1"/>
      </rPr>
      <t>.</t>
    </r>
  </si>
  <si>
    <t>The Company’s statement of financial position (Balance Sheet ) and statement of comprehensive income (Profit &amp; Loss ) are in agreement with the books of accounts.</t>
  </si>
  <si>
    <t>Certified Public Accountant</t>
  </si>
  <si>
    <t>Manjit Kothari</t>
  </si>
  <si>
    <t>Membership No. 490</t>
  </si>
  <si>
    <t>Proprietor</t>
  </si>
  <si>
    <t>402,King Fahd Plaza,Kampala Road,</t>
  </si>
  <si>
    <t>Date…………………………</t>
  </si>
  <si>
    <t>SIGNIFICANT ACCOUNTING POLICES</t>
  </si>
  <si>
    <t>The principal accounting policies adopted in the preparation of these financial statements are set out below:</t>
  </si>
  <si>
    <t>i</t>
  </si>
  <si>
    <t>BASIS FOR PRESENTATION AND MEASUREMENT</t>
  </si>
  <si>
    <t>The financial statements are prepared in compliance with International Financial Reporting Standards (IFRS) for SMEs. The financial statements are presented in the functional currency, Uganda shilling (Ushs) under the historical cost convention.</t>
  </si>
  <si>
    <t>USE OF ESTIMATES AND  JUDGEMENTS</t>
  </si>
  <si>
    <t>The preparation of financial statements in conformity with IFRS for SMEs requires the use of estimates and assumptions that affect the reported amounts of assets and liabilities and disclosure of contingent assets and liabilities at the date of the financial statements and the reported amounts of revenues and expenses during the reporting period. Although these estimates are based on the directors’ best knowledge of current events and actions, actual results ultimately may differ from those estimates.</t>
  </si>
  <si>
    <t>The estimates and underlying assumptions are reviewed on an ongoing basis.Revisions to accounting estimates are recognised in the period in which the estimate is revised and any future periods affected. The financial statements have been prepared on a going concern basis which assumes that the company will be in operational existence for the foreseeable future. The validity of this assumption depends on the related parties and directors continuing support by providing adequate funding.</t>
  </si>
  <si>
    <t>During the period, areas involving a higher degree of judgement or complexity or where assumptions  and estimates</t>
  </si>
  <si>
    <t>are significant to the financial statements are disclosed in Note 2</t>
  </si>
  <si>
    <t>The principal accounting policies adopted in preparation of these financial statements are set out Below :</t>
  </si>
  <si>
    <t>Unless otherwise stated, the accounting policies are consistent.</t>
  </si>
  <si>
    <t>ii</t>
  </si>
  <si>
    <t>REVENUE RECOGNITION</t>
  </si>
  <si>
    <t xml:space="preserve">The company recognizes revenue when the amount of revenue can be reliably measured, it is probable that future economic benefits will flow to the entity and when the specific criteria have been met for each of the company’s activities as described below. The amount of revenue is not considered to be reliably measured until all contingencies relating to the sale have been resolved. </t>
  </si>
  <si>
    <t>The company bases its estimates on historical results, taking into consideration the type of customer, type of transaction and specifics of each arrangement. Sales are recognised upon delivery of products and customer acceptance net of VAT and discounts.Most of the sales are cash sales directly to final customers.</t>
  </si>
  <si>
    <t>iii</t>
  </si>
  <si>
    <t>TRANSLATION OF FOREIGN CURRENCY</t>
  </si>
  <si>
    <t>Transactions in foreign currencies during the year are converted into Ugandan Shillings at rates ruling at the transaction dates. Exchange differences arising on settlement of a foreign currency asset/liability are recognised as realised exchange gain/loss on settlement of the transactions. Assets and liabilities at the balance sheet date, which are expressed in foreign currencies, are translated into Ugandan Shillings at rates ruling at that date.  The resulting differences from conversion and translation are dealt with in the profit and loss account in the year in which they arise.</t>
  </si>
  <si>
    <t>Directors Initials</t>
  </si>
  <si>
    <t>……………..</t>
  </si>
  <si>
    <t>……………….</t>
  </si>
  <si>
    <t xml:space="preserve">iv         </t>
  </si>
  <si>
    <t>TAXATION</t>
  </si>
  <si>
    <t>(i)</t>
  </si>
  <si>
    <t>Corporation tax</t>
  </si>
  <si>
    <t>Taxation is provided on the basis of results for the year as adjusted in accordance with Income Tax Act , Cap 340.</t>
  </si>
  <si>
    <t>(ii)</t>
  </si>
  <si>
    <t>Deferred Taxation</t>
  </si>
  <si>
    <t xml:space="preserve">  </t>
  </si>
  <si>
    <t>Deferred tax is provided using the liability method for all temporary timing differences arising between the tax bases of assets and liabilities and their carrying values for financial reporting purposes. Currently enacted tax rates are used to determine deferred tax. Deferred tax assets are recognized only to the extent that it is probable that future taxable profits will be available against which temporary timing differences can be utilized.</t>
  </si>
  <si>
    <t>v</t>
  </si>
  <si>
    <t>IMPAIRMENT</t>
  </si>
  <si>
    <t>At each balance sheet date, the company reviews the carrying amounts of its tangible assets to determine whether there is any indication that those assets have suffered an impairment loss. Impairment loss occurs where the asset is carried in the books at more than its recoverable amount. An asset is carried at more than its recoverable amounts if its carrying amount exceeds the amounts to be recovered through use or sale of the asset. If any such indication exists, the recoverable amount of the asset is estimated in order to determine the extent of the impairment loss. Where it is not possible to estimate the recoverable amount of an individual asset, the directors estimate the recoverable amount of the cash-generating unit to which the asset belongs.</t>
  </si>
  <si>
    <t>If the recoverable amount of an asset is estimated to be less than its carrying amount, the carrying amount of the asset is reduced to its recoverable amount. An impairment loss is recognised as an expense immediately.</t>
  </si>
  <si>
    <t xml:space="preserve">vi    </t>
  </si>
  <si>
    <t xml:space="preserve">INVENTORIES </t>
  </si>
  <si>
    <t>Inventories are stated at the lower of cost and net realizable value. Cost is determined by the weighted Average cost method. Net realizable value is the estimate of selling price in the ordinary course of business, less the costs of completion and selling expenses.</t>
  </si>
  <si>
    <t>vii</t>
  </si>
  <si>
    <t>PROVISIONS</t>
  </si>
  <si>
    <t xml:space="preserve">Provisions are recognised when the company has a present legal or constructive obligation as a result of past events, it is probable that an outflow of resources embodying economic benefits will be required to settle the obligation and a reliable estimate of the amount of the obligation can be made. </t>
  </si>
  <si>
    <t>viii</t>
  </si>
  <si>
    <t>Cash and cash equivalents comprise cash on hand and other short term highly liquid investments that are readily convertible to a known amount of cash and are subject to an insignificant risk of changes in value.</t>
  </si>
  <si>
    <t>ix.</t>
  </si>
  <si>
    <t>PROPERTY , PLANT &amp; EQUIPMENTS</t>
  </si>
  <si>
    <t>All property, plant and equipment is stated at historical cost less depreciation.</t>
  </si>
  <si>
    <t>Subsequent costs are included in the asset’s carrying amount or recognized as a separate asset, as appropriate, only when it is probable that future economic benefits associated with the item will flow to the company and the cost can be reliably measured. The carrying amount of the replaced part is derecognized. All other repairs and maintenance are charged to the statement of comprehensive Income during the financial period in which they are incurred.</t>
  </si>
  <si>
    <t>Depreciation is calculated on the reducing balance basis to write down the cost of each asset, to its residual value over its estimated useful life using the following annual rates:</t>
  </si>
  <si>
    <t xml:space="preserve">Asset </t>
  </si>
  <si>
    <t>Rate %</t>
  </si>
  <si>
    <t>Computer</t>
  </si>
  <si>
    <t>The assets residual values and useful lives are reviewed, and adjusted if appropriate, at each balance sheet date.</t>
  </si>
  <si>
    <t>An asset’s carrying amount is written down immediately to its recoverable amount if the asset’s carrying amount is greater than its estimated recoverable amount.</t>
  </si>
  <si>
    <t>Gains and losses on disposal of property, plant and equipment are determined by reference to their carrying amount and are taken into account in determining operating profits/losses.</t>
  </si>
  <si>
    <t>xi</t>
  </si>
  <si>
    <t>LEASES</t>
  </si>
  <si>
    <t>xii</t>
  </si>
  <si>
    <t>xiii</t>
  </si>
  <si>
    <t>CRITICAL JUDGEMENT AND KEY SOURCES  OF ESTIMATION</t>
  </si>
  <si>
    <t xml:space="preserve">Key sources of estimation </t>
  </si>
  <si>
    <t>The key assumptions concerning the future and other key sources of of estimation uncertainty at the balance sheet date, that have a siginificant risk of cuasing a material adjustment to the carrying amounts of the assets and liabilities within the next financial year are discussed below .</t>
  </si>
  <si>
    <t>Allowance for doubtful debts</t>
  </si>
  <si>
    <t>Allowance for doubtful debts is determined using a combination of factors to ensure that the trade receivables are  not overstated due to uncollectibility .The allowance for  doubtful debts for all customers is based on a variety of factors  ,Including  the overall quality and aging of the receivables ,continuing credit evaluations of the customers  financial conditions and collateral requirements from customers in certain circumstances</t>
  </si>
  <si>
    <t>In particular ,speciific provisions for individual accounts are recorded when the company becomes aware of the customers' inability to meet its financial obligation such as in the  case of deteoriation in the customer's operating results or financial position .</t>
  </si>
  <si>
    <t>Property Plant and equipment</t>
  </si>
  <si>
    <t>The cost of property and equipment is depreciated over the estimated useful life . Which is based on expected on</t>
  </si>
  <si>
    <t xml:space="preserve">expected usage of the asset .Expected usage physical wear and tear which depends on the operational factors </t>
  </si>
  <si>
    <t>Management has not considered any residual value as it is deemed immaterial .</t>
  </si>
  <si>
    <t xml:space="preserve">Leasehold improvements </t>
  </si>
  <si>
    <t>Management determined the estimated useful and the related depreciation charges for it's lease hold improvements</t>
  </si>
  <si>
    <t xml:space="preserve">The estimate is based on the assumption that the company will renew it's annual lease over the the estimated useful </t>
  </si>
  <si>
    <t xml:space="preserve">life . Depreciation charge would change significantly should the annual lease not be renewed .Management will </t>
  </si>
  <si>
    <t>increase the depreciation charge when the useful life is less than the previously estimated useful life</t>
  </si>
  <si>
    <t>Financial Instruments</t>
  </si>
  <si>
    <t xml:space="preserve">Financial assets and liabilities that are not basic financial instruments are carried at their fair value recorded with </t>
  </si>
  <si>
    <t xml:space="preserve">with changes in fair value recorded in other comprehensive  incomes . When no active exists or when quoted </t>
  </si>
  <si>
    <t>prices are not otherwise available , judgement is required in determing fair value .</t>
  </si>
  <si>
    <t>Director's initials</t>
  </si>
  <si>
    <t>INVENTORY</t>
  </si>
  <si>
    <t>(as certified by the management)</t>
  </si>
  <si>
    <t>TOTAL INVENTORY</t>
  </si>
  <si>
    <t>Directors Initials            ……………………                 …………………………….</t>
  </si>
  <si>
    <t>The above loans are intrest free, unsecured and repayable on demand</t>
  </si>
  <si>
    <t>Imports and other traded Goods</t>
  </si>
  <si>
    <t>Relation ship</t>
  </si>
  <si>
    <t>TOTAL</t>
  </si>
  <si>
    <t>Add:</t>
  </si>
  <si>
    <t>Wear &amp; Tear</t>
  </si>
  <si>
    <t>Less:</t>
  </si>
  <si>
    <t>4 &amp; 5</t>
  </si>
  <si>
    <t>10 to 19</t>
  </si>
  <si>
    <t>and are signed on their behalf by :</t>
  </si>
  <si>
    <t xml:space="preserve"> TO THE MEMBERS OF A ONE ELECTRONICS (U) LIMITED</t>
  </si>
  <si>
    <t>Year</t>
  </si>
  <si>
    <t>30 th June</t>
  </si>
  <si>
    <t>………………..                  ……………….</t>
  </si>
  <si>
    <t>Furniture &amp; Fixtures</t>
  </si>
  <si>
    <t>Motor Vehicle</t>
  </si>
  <si>
    <t>x.</t>
  </si>
  <si>
    <t>Interest bearing borrowings are initially measured at fair value and are subsequnetly at amortised cost ,using</t>
  </si>
  <si>
    <t>using the effective interest rate method</t>
  </si>
  <si>
    <t xml:space="preserve">All Borrowing Costs have been  recognised as an Expense in the profit or loss in the year in which they are   </t>
  </si>
  <si>
    <t xml:space="preserve">incurred except for those attributable to the Factory building and Plant and machinery which are in work in </t>
  </si>
  <si>
    <t>progress have been capitalised.</t>
  </si>
  <si>
    <t>Leases are classified as finance leases whenever the terms of the lease transfer substantially all the risks</t>
  </si>
  <si>
    <t>and rewards of ownership to the lessee .All other leases are are classified as operating leases .</t>
  </si>
  <si>
    <t xml:space="preserve">Most sales are made on the basis of credit terms ,and the receivables do not bear interest . Where credit </t>
  </si>
  <si>
    <t>is extended beyond normal credit terms ,receivables are measured at amortised cost using the</t>
  </si>
  <si>
    <t xml:space="preserve">using the effective interest method .At the end of each reporting period the carrying amounts of trade </t>
  </si>
  <si>
    <t xml:space="preserve">and other receivables are reviewed to determine whether there is any objective evidnece that  amounts are </t>
  </si>
  <si>
    <t>not recoverable . If so ,an impairement loss is recognised immediately in profit and loss .</t>
  </si>
  <si>
    <t>Trade payables are obligations on the basis of normal credit terms and do not bear interest .</t>
  </si>
  <si>
    <t>Trade payables denominated in a foreign currency are translated into Uganda Shillings using the</t>
  </si>
  <si>
    <t xml:space="preserve">exchange rate at the reporting date . Foreign exchange gains or losses are included in other </t>
  </si>
  <si>
    <t>income or expenditure .</t>
  </si>
  <si>
    <t>………………..</t>
  </si>
  <si>
    <t>………………….</t>
  </si>
  <si>
    <t>Represented by:</t>
  </si>
  <si>
    <t>Cash and Bank balances</t>
  </si>
  <si>
    <t>Director's initials      ……...………………….               …………………….</t>
  </si>
  <si>
    <t>TOTAL TRADE AND OTHER RECIEVABLES</t>
  </si>
  <si>
    <t>TOTAL TRADE AND OTHER PAYABLES</t>
  </si>
  <si>
    <t/>
  </si>
  <si>
    <t>Unrealised forex Loss</t>
  </si>
  <si>
    <t>Rent Income</t>
  </si>
  <si>
    <t>Realised foreign exchange (Gain) / Loss</t>
  </si>
  <si>
    <t>Profit as per financial statements (A)</t>
  </si>
  <si>
    <t>Disallowables (B)</t>
  </si>
  <si>
    <t>Allowables ( C )</t>
  </si>
  <si>
    <t>Taxable Profit for the year (A+B-C)</t>
  </si>
  <si>
    <t>Brought Forward Losses</t>
  </si>
  <si>
    <t>ADJUSTED PROFIT/(LOSS) FOR THE YEAR</t>
  </si>
  <si>
    <t>With Holding taxes till date</t>
  </si>
  <si>
    <t>Depreciation as per Book</t>
  </si>
  <si>
    <t xml:space="preserve">Deferred tax for current period </t>
  </si>
  <si>
    <t>A-ONE ELECTRONICS LIMITED</t>
  </si>
  <si>
    <t xml:space="preserve">FOR THE YEAR ENDED </t>
  </si>
  <si>
    <t>A-ONE ELECTRONICS (U) LIMITED</t>
  </si>
  <si>
    <t xml:space="preserve">         _________________</t>
  </si>
  <si>
    <r>
      <t xml:space="preserve">We draw to note 1 (i) in the financial statements as at </t>
    </r>
    <r>
      <rPr>
        <b/>
        <sz val="11"/>
        <rFont val="Times New Roman"/>
        <family val="1"/>
      </rPr>
      <t>30th June  2014</t>
    </r>
    <r>
      <rPr>
        <sz val="11"/>
        <rFont val="Times New Roman"/>
        <family val="1"/>
      </rPr>
      <t xml:space="preserve">  the company had a share holder's deficit of </t>
    </r>
    <r>
      <rPr>
        <b/>
        <sz val="11"/>
        <rFont val="Times New Roman"/>
        <family val="1"/>
      </rPr>
      <t>Ugx 18,562,779/=</t>
    </r>
    <r>
      <rPr>
        <sz val="11"/>
        <rFont val="Times New Roman"/>
        <family val="1"/>
      </rPr>
      <t xml:space="preserve"> .The disclosure also refers to the financial statements having been prepared on going concern  which assumed that the company will continue in operational existance for the fore seeable future .The validity of the assumption depends upon the continuing support of the company by the share holders . The  financial statements do not include any adjustments that may result from the failure to obtain such continuing support .</t>
    </r>
  </si>
  <si>
    <t>The Financial Statements were approved at the meeting of directors held on 25th .Oct. 2014</t>
  </si>
  <si>
    <t>The Financial Statements were approved at the meeting of directors held on 25th . Oct . 2014</t>
  </si>
  <si>
    <t>The Financial Statements on Pages  6 to 19 were approved by the Board of Directors on 25th.Oct. 2014</t>
  </si>
  <si>
    <t>As at</t>
  </si>
  <si>
    <t xml:space="preserve">Issue of Shares </t>
  </si>
  <si>
    <t xml:space="preserve">Loan Received /Paid </t>
  </si>
  <si>
    <t>consider it probable that any liability will arise.</t>
  </si>
  <si>
    <t xml:space="preserve">No Provision has been recognised in the financial statements as the management does not </t>
  </si>
  <si>
    <t xml:space="preserve">These financial statements were approved by the Board of directors and authorised for issue </t>
  </si>
  <si>
    <t>on 25th .Oct .2014</t>
  </si>
  <si>
    <t xml:space="preserve">Gross Salary </t>
  </si>
  <si>
    <t>Issued on 25/10/2014</t>
  </si>
  <si>
    <t xml:space="preserve"> accordance with section 167 (2) of the Companies Act.</t>
  </si>
  <si>
    <t>30th June 2015</t>
  </si>
  <si>
    <t>As at 1st July  2014</t>
  </si>
  <si>
    <t>As at 30th  June 2015</t>
  </si>
  <si>
    <t>FOR THE YEAR ENDED 30TH JUNE 2015</t>
  </si>
  <si>
    <t>NBV as at 30.06.2015</t>
  </si>
  <si>
    <t>Domestic Vat</t>
  </si>
  <si>
    <t>Infrastructure Leavy</t>
  </si>
  <si>
    <t>Surcharges</t>
  </si>
  <si>
    <t>Discount Recd</t>
  </si>
  <si>
    <t>As Per Tally</t>
  </si>
  <si>
    <t>diff</t>
  </si>
  <si>
    <t>TOTAL CASH &amp; BANK BALANCE</t>
  </si>
  <si>
    <t xml:space="preserve">Emphasis of The Matter </t>
  </si>
  <si>
    <t>Expenses Incurred</t>
  </si>
  <si>
    <t>Name</t>
  </si>
  <si>
    <t>Bad Debts</t>
  </si>
  <si>
    <t>Sales Commission Export</t>
  </si>
  <si>
    <t>Sundry Debtors</t>
  </si>
  <si>
    <t>30TH JUNE 2016</t>
  </si>
  <si>
    <t>For the year ended 30th June 2016</t>
  </si>
  <si>
    <r>
      <t xml:space="preserve">ended </t>
    </r>
    <r>
      <rPr>
        <b/>
        <sz val="11"/>
        <rFont val="Times New Roman"/>
        <family val="1"/>
      </rPr>
      <t>30th June 2016</t>
    </r>
    <r>
      <rPr>
        <sz val="11"/>
        <rFont val="Times New Roman"/>
        <family val="1"/>
      </rPr>
      <t xml:space="preserve"> which disclose the state of affairs of the company.</t>
    </r>
  </si>
  <si>
    <r>
      <t xml:space="preserve">The results of the company for the year ended </t>
    </r>
    <r>
      <rPr>
        <b/>
        <sz val="11"/>
        <rFont val="Times New Roman"/>
        <family val="1"/>
      </rPr>
      <t>30th June 2016</t>
    </r>
    <r>
      <rPr>
        <sz val="11"/>
        <rFont val="Times New Roman"/>
        <family val="1"/>
      </rPr>
      <t xml:space="preserve"> are shown in the statement </t>
    </r>
  </si>
  <si>
    <r>
      <t xml:space="preserve">The directors accept responsibility for the periodic financial statements, which have been prepared using appropriate accounting policies supported by responsible and prudent judgments and estimates, in conformity with International Financial Reporting Standards (IFRS) for Small Medium-sized Entities (SMEs) and in a manner required by the companies Act. The directors are of the opinion that the financial statements give a true and fair view of the state of the financial affairs of the company as at </t>
    </r>
    <r>
      <rPr>
        <b/>
        <sz val="11"/>
        <rFont val="Times New Roman"/>
        <family val="1"/>
      </rPr>
      <t>30th June 2016</t>
    </r>
    <r>
      <rPr>
        <sz val="11"/>
        <rFont val="Times New Roman"/>
        <family val="1"/>
      </rPr>
      <t xml:space="preserve"> and of its operating results for the year then ended. The directors further confirm the accuracy and completeness of the accounting records maintained by the company which has been relied upon in the preparation of the financial statements, as well as the adequacy of the systems of internal financial controls.</t>
    </r>
  </si>
  <si>
    <r>
      <t xml:space="preserve">We have audited the accompanying financial statements set out on pages </t>
    </r>
    <r>
      <rPr>
        <b/>
        <sz val="11"/>
        <rFont val="Times New Roman"/>
        <family val="1"/>
      </rPr>
      <t>6 to 19</t>
    </r>
    <r>
      <rPr>
        <sz val="11"/>
        <rFont val="Times New Roman"/>
        <family val="1"/>
      </rPr>
      <t xml:space="preserve"> of </t>
    </r>
    <r>
      <rPr>
        <b/>
        <sz val="11"/>
        <rFont val="Times New Roman"/>
        <family val="1"/>
      </rPr>
      <t xml:space="preserve">A ONE ELECTRONICS (U) LIMITED </t>
    </r>
    <r>
      <rPr>
        <sz val="11"/>
        <rFont val="Times New Roman"/>
        <family val="1"/>
      </rPr>
      <t xml:space="preserve">, which comprise the statement of financial position as at </t>
    </r>
    <r>
      <rPr>
        <b/>
        <sz val="11"/>
        <rFont val="Times New Roman"/>
        <family val="1"/>
      </rPr>
      <t>30th June 2016</t>
    </r>
    <r>
      <rPr>
        <sz val="11"/>
        <rFont val="Times New Roman"/>
        <family val="1"/>
      </rPr>
      <t xml:space="preserve"> and the statement of comprehensive income, Statement of changes in equity and statement cash flows for the year then ended, and a summary of significant accounting policies and other explanatory notes.</t>
    </r>
  </si>
  <si>
    <r>
      <t>In our opinion proper books of accounts have been kept and financial statements, which are in agreement therewith, give a true and fair View of the financial position of the</t>
    </r>
    <r>
      <rPr>
        <b/>
        <sz val="11"/>
        <rFont val="Times New Roman"/>
        <family val="1"/>
      </rPr>
      <t xml:space="preserve"> A-ONE ELECRONICS (U) LIMITED </t>
    </r>
    <r>
      <rPr>
        <sz val="11"/>
        <rFont val="Times New Roman"/>
        <family val="1"/>
      </rPr>
      <t xml:space="preserve">as at </t>
    </r>
    <r>
      <rPr>
        <b/>
        <sz val="11"/>
        <rFont val="Times New Roman"/>
        <family val="1"/>
      </rPr>
      <t>30th June 2016</t>
    </r>
    <r>
      <rPr>
        <sz val="11"/>
        <rFont val="Times New Roman"/>
        <family val="1"/>
      </rPr>
      <t xml:space="preserve"> and of its financial performance and its cash flows for the year then ended in accordance with the IFRS for the SMEs and Companies Act (CAP 110).</t>
    </r>
  </si>
  <si>
    <t>30th June 2016</t>
  </si>
  <si>
    <t>As at 30th June 2016</t>
  </si>
  <si>
    <t>FOR THE YEAR ENDED 30TH JUNE 2016</t>
  </si>
  <si>
    <t>As at 1st July  2015</t>
  </si>
  <si>
    <t>As at 30th  June 2016</t>
  </si>
  <si>
    <t>As at 1st July 2015</t>
  </si>
  <si>
    <t xml:space="preserve"> As at 30th June 2016</t>
  </si>
  <si>
    <t>NBV as at 30.06.2016</t>
  </si>
  <si>
    <t>Balances as at 30th June 2016</t>
  </si>
  <si>
    <t>As at 01.07.2015</t>
  </si>
  <si>
    <t>Repairs &amp; maintenance added</t>
  </si>
  <si>
    <t>interest earned + interest from indirect exp added</t>
  </si>
  <si>
    <t>Before Dep</t>
  </si>
  <si>
    <t>Salary Payable</t>
  </si>
  <si>
    <t>COMMITMENTS UNDER OPERATING LEASES</t>
  </si>
  <si>
    <t>The office rent is classified under operating leases.</t>
  </si>
  <si>
    <t>Minimum lease payments under operating lease</t>
  </si>
  <si>
    <t>recognised as an expense during the period</t>
  </si>
  <si>
    <t>Insurance Premium</t>
  </si>
  <si>
    <t>License Fees</t>
  </si>
  <si>
    <t>Audit fees Provision</t>
  </si>
  <si>
    <r>
      <t>We draw to note 1 (i) in the financial statements as at</t>
    </r>
    <r>
      <rPr>
        <b/>
        <sz val="11"/>
        <rFont val="Times New Roman"/>
        <family val="1"/>
      </rPr>
      <t xml:space="preserve"> 30th June 2016</t>
    </r>
    <r>
      <rPr>
        <sz val="11"/>
        <rFont val="Times New Roman"/>
        <family val="1"/>
      </rPr>
      <t xml:space="preserve"> the company had a share holder's deficit of </t>
    </r>
    <r>
      <rPr>
        <b/>
        <sz val="11"/>
        <rFont val="Times New Roman"/>
        <family val="1"/>
      </rPr>
      <t>Ugx 21,016/=</t>
    </r>
    <r>
      <rPr>
        <sz val="11"/>
        <rFont val="Times New Roman"/>
        <family val="1"/>
      </rPr>
      <t xml:space="preserve"> .The disclosure also refers to the financial statements having been prepared on going concern  which assumed that the company will continue in operational existance for the fore seeable future .The validity of the assumption depends upon the continuing support of the company by the share holders . The  financial statements do not include any adjustments that may result from the failure to obtain such continuing support .</t>
    </r>
  </si>
  <si>
    <t>Due to Taxable profit was considered in last year wrongly for defered tax calculation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</si>
</sst>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3" formatCode="_(* #,##0.00_);_(* \(#,##0.00\);_(* &quot;-&quot;??_);_(@_)"/>
    <numFmt numFmtId="164" formatCode="&quot;$&quot;#,##0;\-&quot;$&quot;#,##0"/>
    <numFmt numFmtId="165" formatCode="_-* #,##0.00_-;\-* #,##0.00_-;_-* &quot;-&quot;??_-;_-@_-"/>
    <numFmt numFmtId="166" formatCode="0.0%"/>
    <numFmt numFmtId="167" formatCode="_(* #,##0_);_(* \(#,##0\);_(* &quot;-&quot;??_);_(@_)"/>
    <numFmt numFmtId="168" formatCode="_-* #,##0_-;\-* #,##0_-;_-* &quot;-&quot;??_-;_-@_-"/>
  </numFmts>
  <fonts count="32" x14ac:knownFonts="1">
    <font>
      <sz val="10"/>
      <name val="Arial"/>
    </font>
    <font>
      <sz val="10"/>
      <name val="Arial"/>
      <family val="2"/>
    </font>
    <font>
      <sz val="11"/>
      <name val="Times New Roman"/>
      <family val="1"/>
    </font>
    <font>
      <b/>
      <sz val="11"/>
      <name val="Times New Roman"/>
      <family val="1"/>
    </font>
    <font>
      <i/>
      <sz val="11"/>
      <name val="Times New Roman"/>
      <family val="1"/>
    </font>
    <font>
      <sz val="11"/>
      <name val="Arial"/>
      <family val="2"/>
    </font>
    <font>
      <b/>
      <i/>
      <sz val="11"/>
      <name val="Times New Roman"/>
      <family val="1"/>
    </font>
    <font>
      <sz val="8"/>
      <name val="Arial"/>
      <family val="2"/>
    </font>
    <font>
      <b/>
      <sz val="11"/>
      <color indexed="8"/>
      <name val="Times New Roman"/>
      <family val="1"/>
    </font>
    <font>
      <sz val="11"/>
      <color indexed="48"/>
      <name val="Times New Roman"/>
      <family val="1"/>
    </font>
    <font>
      <sz val="11"/>
      <color indexed="8"/>
      <name val="Times New Roman"/>
      <family val="1"/>
    </font>
    <font>
      <b/>
      <u/>
      <sz val="11"/>
      <name val="Times New Roman"/>
      <family val="1"/>
    </font>
    <font>
      <sz val="10"/>
      <name val="MS Sans Serif"/>
      <family val="2"/>
    </font>
    <font>
      <sz val="10"/>
      <name val="Arial"/>
      <family val="2"/>
    </font>
    <font>
      <sz val="11"/>
      <color indexed="10"/>
      <name val="Times New Roman"/>
      <family val="1"/>
    </font>
    <font>
      <b/>
      <sz val="10"/>
      <name val="Times New Roman"/>
      <family val="1"/>
    </font>
    <font>
      <b/>
      <sz val="10"/>
      <name val="Arial"/>
      <family val="2"/>
    </font>
    <font>
      <sz val="7"/>
      <name val="Times New Roman"/>
      <family val="1"/>
    </font>
    <font>
      <b/>
      <sz val="11"/>
      <color indexed="10"/>
      <name val="Times New Roman"/>
      <family val="1"/>
    </font>
    <font>
      <sz val="10"/>
      <name val="Times New Roman"/>
      <family val="1"/>
    </font>
    <font>
      <sz val="12"/>
      <name val="Times New Roman"/>
      <family val="1"/>
    </font>
    <font>
      <sz val="11"/>
      <color theme="1"/>
      <name val="Calibri"/>
      <family val="2"/>
      <scheme val="minor"/>
    </font>
    <font>
      <sz val="11"/>
      <color theme="0"/>
      <name val="Times New Roman"/>
      <family val="1"/>
    </font>
    <font>
      <sz val="11"/>
      <color theme="1"/>
      <name val="Times New Roman"/>
      <family val="1"/>
    </font>
    <font>
      <b/>
      <sz val="11"/>
      <color theme="1"/>
      <name val="Times New Roman"/>
      <family val="1"/>
    </font>
    <font>
      <b/>
      <sz val="11"/>
      <color rgb="FF0000FF"/>
      <name val="Times New Roman"/>
      <family val="1"/>
    </font>
    <font>
      <b/>
      <sz val="11"/>
      <color rgb="FFFF0000"/>
      <name val="Times New Roman"/>
      <family val="1"/>
    </font>
    <font>
      <sz val="11"/>
      <color rgb="FFFF0000"/>
      <name val="Times New Roman"/>
      <family val="1"/>
    </font>
    <font>
      <b/>
      <sz val="16"/>
      <name val="Times New Roman"/>
      <family val="1"/>
    </font>
    <font>
      <b/>
      <sz val="18"/>
      <name val="Times New Roman"/>
      <family val="1"/>
    </font>
    <font>
      <b/>
      <sz val="14"/>
      <name val="Times New Roman"/>
      <family val="1"/>
    </font>
    <font>
      <u/>
      <sz val="11"/>
      <name val="Times New Roman"/>
      <family val="1"/>
    </font>
  </fonts>
  <fills count="5">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rgb="FFFFFF00"/>
        <bgColor indexed="64"/>
      </patternFill>
    </fill>
  </fills>
  <borders count="15">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164" fontId="21" fillId="0" borderId="0" applyFont="0" applyFill="0" applyBorder="0" applyAlignment="0" applyProtection="0"/>
    <xf numFmtId="0" fontId="12" fillId="0" borderId="0"/>
    <xf numFmtId="0" fontId="21" fillId="0" borderId="0"/>
    <xf numFmtId="9" fontId="1" fillId="0" borderId="0" applyFont="0" applyFill="0" applyBorder="0" applyAlignment="0" applyProtection="0"/>
  </cellStyleXfs>
  <cellXfs count="335">
    <xf numFmtId="0" fontId="0" fillId="0" borderId="0" xfId="0"/>
    <xf numFmtId="0" fontId="2" fillId="0" borderId="0" xfId="0" applyFont="1"/>
    <xf numFmtId="0" fontId="3" fillId="0" borderId="0" xfId="0" applyFont="1"/>
    <xf numFmtId="0" fontId="2" fillId="0" borderId="1" xfId="0" applyFont="1" applyBorder="1"/>
    <xf numFmtId="0" fontId="4" fillId="0" borderId="0" xfId="0" applyFont="1"/>
    <xf numFmtId="0" fontId="4" fillId="0" borderId="1" xfId="0" applyFont="1" applyBorder="1"/>
    <xf numFmtId="0" fontId="2" fillId="0" borderId="0" xfId="0" applyFont="1" applyAlignment="1">
      <alignment horizontal="center"/>
    </xf>
    <xf numFmtId="0" fontId="3" fillId="0" borderId="0" xfId="0" applyFont="1" applyBorder="1"/>
    <xf numFmtId="0" fontId="3" fillId="0" borderId="0" xfId="0" applyFont="1" applyBorder="1" applyAlignment="1">
      <alignment horizontal="center"/>
    </xf>
    <xf numFmtId="0" fontId="2" fillId="0" borderId="0" xfId="0" applyFont="1" applyBorder="1"/>
    <xf numFmtId="0" fontId="2" fillId="0" borderId="0" xfId="0" applyFont="1" applyBorder="1" applyAlignment="1">
      <alignment horizontal="center"/>
    </xf>
    <xf numFmtId="41" fontId="2" fillId="0" borderId="0" xfId="0" applyNumberFormat="1" applyFont="1" applyBorder="1"/>
    <xf numFmtId="41" fontId="2" fillId="0" borderId="0" xfId="0" applyNumberFormat="1" applyFont="1" applyBorder="1" applyAlignment="1">
      <alignment horizontal="center"/>
    </xf>
    <xf numFmtId="41" fontId="2" fillId="0" borderId="0" xfId="0" applyNumberFormat="1" applyFont="1"/>
    <xf numFmtId="0" fontId="5" fillId="0" borderId="0" xfId="0" applyFont="1"/>
    <xf numFmtId="0" fontId="3" fillId="0" borderId="0" xfId="0" applyFont="1" applyFill="1" applyBorder="1" applyAlignment="1">
      <alignment horizontal="center"/>
    </xf>
    <xf numFmtId="41" fontId="3" fillId="0" borderId="0" xfId="0" applyNumberFormat="1" applyFont="1" applyBorder="1"/>
    <xf numFmtId="0" fontId="4" fillId="0" borderId="0"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2" fillId="0" borderId="0" xfId="0" applyFont="1" applyFill="1" applyBorder="1"/>
    <xf numFmtId="0" fontId="2" fillId="0" borderId="0" xfId="0" applyFont="1" applyFill="1" applyBorder="1" applyAlignment="1">
      <alignment horizontal="center"/>
    </xf>
    <xf numFmtId="41" fontId="2" fillId="0" borderId="0" xfId="0" applyNumberFormat="1" applyFont="1" applyFill="1" applyBorder="1"/>
    <xf numFmtId="167" fontId="2" fillId="0" borderId="0" xfId="0" applyNumberFormat="1" applyFont="1" applyFill="1"/>
    <xf numFmtId="0" fontId="3" fillId="0" borderId="0" xfId="0" applyFont="1" applyFill="1" applyBorder="1"/>
    <xf numFmtId="0" fontId="3" fillId="0" borderId="0" xfId="0" quotePrefix="1" applyFont="1" applyFill="1" applyBorder="1" applyAlignment="1">
      <alignment horizontal="center"/>
    </xf>
    <xf numFmtId="41" fontId="2" fillId="0" borderId="0" xfId="0" applyNumberFormat="1" applyFont="1" applyFill="1" applyBorder="1" applyAlignment="1">
      <alignment horizontal="center"/>
    </xf>
    <xf numFmtId="0" fontId="4" fillId="0" borderId="0" xfId="0" applyFont="1" applyFill="1"/>
    <xf numFmtId="0" fontId="2" fillId="0" borderId="0" xfId="0" applyFont="1" applyFill="1" applyAlignment="1">
      <alignment horizontal="center"/>
    </xf>
    <xf numFmtId="0" fontId="5" fillId="0" borderId="1" xfId="0" applyFont="1" applyBorder="1"/>
    <xf numFmtId="0" fontId="3" fillId="0" borderId="1" xfId="0" applyFont="1" applyBorder="1"/>
    <xf numFmtId="167" fontId="2" fillId="0" borderId="0" xfId="0" applyNumberFormat="1" applyFont="1"/>
    <xf numFmtId="167" fontId="3" fillId="0" borderId="9" xfId="0" applyNumberFormat="1" applyFont="1" applyBorder="1"/>
    <xf numFmtId="167" fontId="2" fillId="0" borderId="0" xfId="1" applyNumberFormat="1" applyFont="1"/>
    <xf numFmtId="167" fontId="2" fillId="0" borderId="0" xfId="1" applyNumberFormat="1" applyFont="1" applyBorder="1"/>
    <xf numFmtId="167" fontId="2" fillId="0" borderId="10" xfId="1" applyNumberFormat="1" applyFont="1" applyBorder="1"/>
    <xf numFmtId="167" fontId="3" fillId="0" borderId="0" xfId="1" applyNumberFormat="1" applyFont="1" applyBorder="1" applyAlignment="1">
      <alignment horizontal="center"/>
    </xf>
    <xf numFmtId="49" fontId="3" fillId="0" borderId="0" xfId="1" applyNumberFormat="1" applyFont="1" applyBorder="1" applyAlignment="1">
      <alignment horizontal="center"/>
    </xf>
    <xf numFmtId="0" fontId="3" fillId="0" borderId="0" xfId="1" applyNumberFormat="1" applyFont="1" applyBorder="1" applyAlignment="1">
      <alignment horizontal="center"/>
    </xf>
    <xf numFmtId="167" fontId="2" fillId="0" borderId="0" xfId="1" applyNumberFormat="1" applyFont="1" applyBorder="1" applyAlignment="1">
      <alignment horizontal="center"/>
    </xf>
    <xf numFmtId="167" fontId="2" fillId="0" borderId="0" xfId="0" applyNumberFormat="1" applyFont="1" applyBorder="1"/>
    <xf numFmtId="167" fontId="3" fillId="0" borderId="9" xfId="1" applyNumberFormat="1" applyFont="1" applyBorder="1"/>
    <xf numFmtId="0" fontId="2" fillId="0" borderId="0" xfId="0" applyFont="1" applyFill="1"/>
    <xf numFmtId="0" fontId="3" fillId="0" borderId="0" xfId="0" applyFont="1" applyFill="1"/>
    <xf numFmtId="167" fontId="3" fillId="0" borderId="11" xfId="1" applyNumberFormat="1" applyFont="1" applyBorder="1"/>
    <xf numFmtId="0" fontId="2" fillId="0" borderId="10" xfId="0" applyFont="1" applyBorder="1"/>
    <xf numFmtId="0" fontId="2" fillId="0" borderId="10" xfId="0" applyFont="1" applyFill="1" applyBorder="1"/>
    <xf numFmtId="167" fontId="3" fillId="0" borderId="11" xfId="0" applyNumberFormat="1" applyFont="1" applyBorder="1"/>
    <xf numFmtId="167" fontId="2" fillId="0" borderId="11" xfId="1" applyNumberFormat="1" applyFont="1" applyBorder="1"/>
    <xf numFmtId="0" fontId="3" fillId="0" borderId="0" xfId="0" applyFont="1" applyAlignment="1">
      <alignment horizontal="center"/>
    </xf>
    <xf numFmtId="167" fontId="2" fillId="0" borderId="10" xfId="1" applyNumberFormat="1" applyFont="1" applyBorder="1" applyAlignment="1">
      <alignment horizontal="center"/>
    </xf>
    <xf numFmtId="167" fontId="3" fillId="0" borderId="0" xfId="1" applyNumberFormat="1" applyFont="1"/>
    <xf numFmtId="167" fontId="3" fillId="0" borderId="10" xfId="1" applyNumberFormat="1" applyFont="1" applyBorder="1"/>
    <xf numFmtId="167" fontId="2" fillId="0" borderId="0" xfId="1" applyNumberFormat="1" applyFont="1" applyFill="1" applyBorder="1"/>
    <xf numFmtId="167" fontId="2" fillId="0" borderId="10" xfId="1" applyNumberFormat="1" applyFont="1" applyFill="1" applyBorder="1"/>
    <xf numFmtId="167" fontId="2" fillId="0" borderId="0" xfId="1" applyNumberFormat="1" applyFont="1" applyFill="1"/>
    <xf numFmtId="167" fontId="3" fillId="0" borderId="11" xfId="1" applyNumberFormat="1" applyFont="1" applyFill="1" applyBorder="1"/>
    <xf numFmtId="167" fontId="2" fillId="0" borderId="11" xfId="1" applyNumberFormat="1" applyFont="1" applyFill="1" applyBorder="1"/>
    <xf numFmtId="0" fontId="2" fillId="0" borderId="0" xfId="0" applyFont="1" applyBorder="1" applyAlignment="1">
      <alignment horizontal="left" indent="1"/>
    </xf>
    <xf numFmtId="167" fontId="2" fillId="0" borderId="9" xfId="1" applyNumberFormat="1" applyFont="1" applyBorder="1"/>
    <xf numFmtId="167" fontId="2" fillId="0" borderId="0" xfId="1" applyNumberFormat="1" applyFont="1" applyAlignment="1">
      <alignment horizontal="center"/>
    </xf>
    <xf numFmtId="0" fontId="3" fillId="0" borderId="0" xfId="0" applyFont="1" applyFill="1" applyAlignment="1">
      <alignment horizontal="center"/>
    </xf>
    <xf numFmtId="0" fontId="8" fillId="0" borderId="0" xfId="0" applyFont="1" applyAlignment="1">
      <alignment horizontal="center"/>
    </xf>
    <xf numFmtId="0" fontId="4" fillId="0" borderId="0" xfId="0" applyFont="1" applyBorder="1" applyAlignment="1">
      <alignment horizontal="right"/>
    </xf>
    <xf numFmtId="0" fontId="4" fillId="0" borderId="1" xfId="0" applyFont="1" applyBorder="1" applyAlignment="1">
      <alignment horizontal="right"/>
    </xf>
    <xf numFmtId="0" fontId="2" fillId="0" borderId="0" xfId="0" applyFont="1" applyBorder="1" applyAlignment="1">
      <alignment horizontal="right"/>
    </xf>
    <xf numFmtId="41" fontId="2" fillId="0" borderId="0" xfId="0" applyNumberFormat="1" applyFont="1" applyBorder="1" applyAlignment="1">
      <alignment horizontal="right"/>
    </xf>
    <xf numFmtId="167" fontId="2" fillId="0" borderId="0" xfId="1" applyNumberFormat="1" applyFont="1" applyBorder="1" applyAlignment="1">
      <alignment horizontal="right"/>
    </xf>
    <xf numFmtId="41" fontId="2" fillId="0" borderId="1" xfId="0" applyNumberFormat="1" applyFont="1" applyBorder="1" applyAlignment="1">
      <alignment horizontal="right"/>
    </xf>
    <xf numFmtId="41" fontId="3" fillId="0" borderId="0" xfId="0" applyNumberFormat="1" applyFont="1" applyBorder="1" applyAlignment="1">
      <alignment horizontal="right"/>
    </xf>
    <xf numFmtId="41" fontId="3" fillId="0" borderId="12" xfId="0" applyNumberFormat="1" applyFont="1" applyBorder="1" applyAlignment="1">
      <alignment horizontal="right"/>
    </xf>
    <xf numFmtId="167" fontId="2" fillId="0" borderId="13" xfId="1" applyNumberFormat="1" applyFont="1" applyFill="1" applyBorder="1"/>
    <xf numFmtId="0" fontId="3" fillId="0" borderId="0" xfId="0" applyFont="1" applyFill="1" applyBorder="1" applyAlignment="1">
      <alignment horizontal="center" wrapText="1"/>
    </xf>
    <xf numFmtId="9" fontId="3" fillId="0" borderId="10" xfId="0" applyNumberFormat="1" applyFont="1" applyFill="1" applyBorder="1" applyAlignment="1">
      <alignment horizontal="center"/>
    </xf>
    <xf numFmtId="9" fontId="3" fillId="0" borderId="10" xfId="5" applyFont="1" applyFill="1" applyBorder="1" applyAlignment="1">
      <alignment horizontal="center"/>
    </xf>
    <xf numFmtId="167" fontId="3" fillId="0" borderId="0" xfId="1" applyNumberFormat="1" applyFont="1" applyFill="1" applyBorder="1"/>
    <xf numFmtId="167" fontId="3" fillId="0" borderId="9" xfId="1" applyNumberFormat="1" applyFont="1" applyFill="1" applyBorder="1"/>
    <xf numFmtId="9" fontId="3" fillId="0" borderId="0" xfId="0" applyNumberFormat="1" applyFont="1" applyFill="1" applyBorder="1" applyAlignment="1">
      <alignment horizontal="center"/>
    </xf>
    <xf numFmtId="9" fontId="3" fillId="0" borderId="0" xfId="5" applyFont="1" applyFill="1" applyBorder="1" applyAlignment="1">
      <alignment horizontal="center"/>
    </xf>
    <xf numFmtId="166" fontId="3" fillId="0" borderId="10" xfId="5" applyNumberFormat="1" applyFont="1" applyFill="1" applyBorder="1" applyAlignment="1">
      <alignment horizontal="center"/>
    </xf>
    <xf numFmtId="167" fontId="2" fillId="0" borderId="0" xfId="1" applyNumberFormat="1" applyFont="1" applyBorder="1" applyAlignment="1"/>
    <xf numFmtId="167" fontId="3" fillId="0" borderId="0" xfId="0" applyNumberFormat="1" applyFont="1" applyBorder="1" applyAlignment="1"/>
    <xf numFmtId="0" fontId="2" fillId="0" borderId="0" xfId="0" applyFont="1" applyBorder="1" applyAlignment="1"/>
    <xf numFmtId="167" fontId="9" fillId="0" borderId="0" xfId="1" applyNumberFormat="1" applyFont="1" applyBorder="1" applyAlignment="1">
      <alignment horizontal="right"/>
    </xf>
    <xf numFmtId="0" fontId="2" fillId="0" borderId="0" xfId="0" applyFont="1" applyAlignment="1">
      <alignment horizontal="right"/>
    </xf>
    <xf numFmtId="167" fontId="2" fillId="0" borderId="12" xfId="1" applyNumberFormat="1" applyFont="1" applyBorder="1" applyAlignment="1">
      <alignment horizontal="center"/>
    </xf>
    <xf numFmtId="167" fontId="2" fillId="0" borderId="0" xfId="1" applyNumberFormat="1" applyFont="1" applyFill="1" applyBorder="1" applyAlignment="1">
      <alignment horizontal="center"/>
    </xf>
    <xf numFmtId="167" fontId="2" fillId="0" borderId="0" xfId="0" applyNumberFormat="1" applyFont="1" applyFill="1" applyBorder="1"/>
    <xf numFmtId="0" fontId="6" fillId="0" borderId="0" xfId="0" applyFont="1"/>
    <xf numFmtId="167" fontId="3" fillId="0" borderId="11" xfId="0" applyNumberFormat="1" applyFont="1" applyBorder="1" applyAlignment="1">
      <alignment horizontal="center"/>
    </xf>
    <xf numFmtId="167" fontId="3" fillId="0" borderId="11" xfId="0" applyNumberFormat="1" applyFont="1" applyFill="1" applyBorder="1"/>
    <xf numFmtId="167" fontId="3" fillId="0" borderId="0" xfId="1" applyNumberFormat="1" applyFont="1" applyBorder="1"/>
    <xf numFmtId="167" fontId="2" fillId="0" borderId="1" xfId="1" applyNumberFormat="1" applyFont="1" applyBorder="1"/>
    <xf numFmtId="167" fontId="2" fillId="0" borderId="0" xfId="1" applyNumberFormat="1" applyFont="1" applyFill="1" applyBorder="1" applyAlignment="1">
      <alignment horizontal="right"/>
    </xf>
    <xf numFmtId="0" fontId="2" fillId="0" borderId="0" xfId="0" applyFont="1" applyFill="1" applyBorder="1" applyAlignment="1">
      <alignment horizontal="right"/>
    </xf>
    <xf numFmtId="41" fontId="2" fillId="0" borderId="10" xfId="0" applyNumberFormat="1" applyFont="1" applyBorder="1" applyAlignment="1">
      <alignment horizontal="right"/>
    </xf>
    <xf numFmtId="167" fontId="2" fillId="0" borderId="10" xfId="1" applyNumberFormat="1" applyFont="1" applyBorder="1" applyAlignment="1">
      <alignment horizontal="right"/>
    </xf>
    <xf numFmtId="167" fontId="4" fillId="0" borderId="0" xfId="1" applyNumberFormat="1" applyFont="1"/>
    <xf numFmtId="167" fontId="4" fillId="0" borderId="1" xfId="1" applyNumberFormat="1" applyFont="1" applyBorder="1"/>
    <xf numFmtId="167" fontId="3" fillId="0" borderId="0" xfId="1" applyNumberFormat="1" applyFont="1" applyFill="1" applyBorder="1" applyAlignment="1">
      <alignment horizontal="center"/>
    </xf>
    <xf numFmtId="41" fontId="3" fillId="0" borderId="10" xfId="0" applyNumberFormat="1" applyFont="1" applyBorder="1" applyAlignment="1">
      <alignment horizontal="right"/>
    </xf>
    <xf numFmtId="167" fontId="3" fillId="0" borderId="11" xfId="1" applyNumberFormat="1" applyFont="1" applyBorder="1" applyAlignment="1">
      <alignment horizontal="center"/>
    </xf>
    <xf numFmtId="41" fontId="3" fillId="0" borderId="11" xfId="0" applyNumberFormat="1" applyFont="1" applyBorder="1" applyAlignment="1">
      <alignment horizontal="center"/>
    </xf>
    <xf numFmtId="41" fontId="3" fillId="0" borderId="11" xfId="0" applyNumberFormat="1" applyFont="1" applyBorder="1" applyAlignment="1">
      <alignment horizontal="right"/>
    </xf>
    <xf numFmtId="43" fontId="2" fillId="0" borderId="0" xfId="1" applyFont="1"/>
    <xf numFmtId="167" fontId="3" fillId="0" borderId="0" xfId="1" applyNumberFormat="1" applyFont="1" applyAlignment="1">
      <alignment horizontal="center"/>
    </xf>
    <xf numFmtId="43" fontId="2" fillId="0" borderId="0" xfId="0" applyNumberFormat="1" applyFont="1"/>
    <xf numFmtId="0" fontId="2" fillId="0" borderId="1" xfId="0" applyFont="1" applyBorder="1" applyAlignment="1">
      <alignment horizontal="left" indent="1"/>
    </xf>
    <xf numFmtId="0" fontId="10" fillId="0" borderId="0" xfId="0" applyFont="1" applyBorder="1" applyAlignment="1">
      <alignment horizontal="center"/>
    </xf>
    <xf numFmtId="49" fontId="2" fillId="0" borderId="0" xfId="1" applyNumberFormat="1" applyFont="1" applyBorder="1" applyAlignment="1">
      <alignment horizontal="center"/>
    </xf>
    <xf numFmtId="0" fontId="3" fillId="0" borderId="0" xfId="0" applyFont="1" applyAlignment="1">
      <alignment horizontal="right"/>
    </xf>
    <xf numFmtId="0" fontId="3" fillId="0" borderId="1" xfId="0" applyFont="1" applyBorder="1" applyAlignment="1">
      <alignment horizontal="right"/>
    </xf>
    <xf numFmtId="43" fontId="14" fillId="0" borderId="0" xfId="1" applyNumberFormat="1" applyFont="1" applyAlignment="1">
      <alignment horizontal="left"/>
    </xf>
    <xf numFmtId="0" fontId="14" fillId="0" borderId="0" xfId="0" applyFont="1" applyAlignment="1">
      <alignment horizontal="right"/>
    </xf>
    <xf numFmtId="0" fontId="14" fillId="0" borderId="0" xfId="0" applyFont="1"/>
    <xf numFmtId="41" fontId="14" fillId="0" borderId="0" xfId="0" applyNumberFormat="1" applyFont="1" applyAlignment="1">
      <alignment horizontal="right"/>
    </xf>
    <xf numFmtId="0" fontId="2" fillId="0" borderId="1" xfId="0" applyFont="1" applyFill="1" applyBorder="1"/>
    <xf numFmtId="41" fontId="2" fillId="0" borderId="0" xfId="0" applyNumberFormat="1" applyFont="1" applyFill="1"/>
    <xf numFmtId="167" fontId="2" fillId="0" borderId="0" xfId="1" applyNumberFormat="1" applyFont="1" applyBorder="1" applyAlignment="1">
      <alignment horizontal="left" indent="1"/>
    </xf>
    <xf numFmtId="167" fontId="22" fillId="0" borderId="0" xfId="1" applyNumberFormat="1" applyFont="1"/>
    <xf numFmtId="0" fontId="3" fillId="0" borderId="0" xfId="0" applyFont="1" applyBorder="1" applyAlignment="1">
      <alignment horizontal="right"/>
    </xf>
    <xf numFmtId="0" fontId="11" fillId="0" borderId="0" xfId="0" applyFont="1"/>
    <xf numFmtId="167" fontId="3" fillId="0" borderId="10" xfId="1" applyNumberFormat="1" applyFont="1" applyFill="1" applyBorder="1" applyAlignment="1">
      <alignment horizontal="center"/>
    </xf>
    <xf numFmtId="0" fontId="23" fillId="0" borderId="0" xfId="4" applyFont="1"/>
    <xf numFmtId="0" fontId="24" fillId="0" borderId="0" xfId="4" applyFont="1" applyAlignment="1">
      <alignment horizontal="center"/>
    </xf>
    <xf numFmtId="0" fontId="24" fillId="0" borderId="0" xfId="4" applyFont="1"/>
    <xf numFmtId="43" fontId="3" fillId="0" borderId="0" xfId="1" applyFont="1"/>
    <xf numFmtId="168" fontId="23" fillId="0" borderId="0" xfId="2" applyNumberFormat="1" applyFont="1"/>
    <xf numFmtId="0" fontId="24" fillId="0" borderId="14" xfId="4" applyFont="1" applyFill="1" applyBorder="1" applyAlignment="1">
      <alignment wrapText="1" shrinkToFit="1"/>
    </xf>
    <xf numFmtId="168" fontId="24" fillId="0" borderId="14" xfId="2" applyNumberFormat="1" applyFont="1" applyFill="1" applyBorder="1" applyAlignment="1">
      <alignment horizontal="center" wrapText="1" shrinkToFit="1"/>
    </xf>
    <xf numFmtId="0" fontId="23" fillId="0" borderId="14" xfId="4" applyFont="1" applyBorder="1"/>
    <xf numFmtId="167" fontId="23" fillId="0" borderId="14" xfId="1" applyNumberFormat="1" applyFont="1" applyBorder="1"/>
    <xf numFmtId="0" fontId="24" fillId="0" borderId="14" xfId="4" applyFont="1" applyFill="1" applyBorder="1" applyAlignment="1">
      <alignment wrapText="1"/>
    </xf>
    <xf numFmtId="168" fontId="24" fillId="0" borderId="14" xfId="2" applyNumberFormat="1" applyFont="1" applyFill="1" applyBorder="1" applyAlignment="1">
      <alignment horizontal="center" wrapText="1"/>
    </xf>
    <xf numFmtId="167" fontId="23" fillId="0" borderId="0" xfId="1" applyNumberFormat="1" applyFont="1"/>
    <xf numFmtId="0" fontId="24" fillId="0" borderId="0" xfId="4" applyFont="1" applyFill="1"/>
    <xf numFmtId="0" fontId="23" fillId="0" borderId="0" xfId="4" applyFont="1" applyBorder="1"/>
    <xf numFmtId="167" fontId="23" fillId="0" borderId="0" xfId="4" applyNumberFormat="1" applyFont="1"/>
    <xf numFmtId="165" fontId="22" fillId="0" borderId="0" xfId="0" applyNumberFormat="1" applyFont="1"/>
    <xf numFmtId="167" fontId="4" fillId="0" borderId="0" xfId="1" applyNumberFormat="1" applyFont="1" applyAlignment="1">
      <alignment horizontal="right"/>
    </xf>
    <xf numFmtId="167" fontId="4" fillId="0" borderId="1" xfId="1" applyNumberFormat="1" applyFont="1" applyBorder="1" applyAlignment="1">
      <alignment horizontal="right"/>
    </xf>
    <xf numFmtId="167" fontId="3" fillId="0" borderId="0" xfId="1" applyNumberFormat="1" applyFont="1" applyBorder="1" applyAlignment="1">
      <alignment horizontal="right"/>
    </xf>
    <xf numFmtId="167" fontId="2" fillId="0" borderId="0" xfId="1" applyNumberFormat="1" applyFont="1" applyAlignment="1">
      <alignment horizontal="right"/>
    </xf>
    <xf numFmtId="167" fontId="2" fillId="0" borderId="13" xfId="1" applyNumberFormat="1" applyFont="1" applyBorder="1" applyAlignment="1">
      <alignment horizontal="right"/>
    </xf>
    <xf numFmtId="43" fontId="2" fillId="0" borderId="0" xfId="0" applyNumberFormat="1" applyFont="1" applyBorder="1" applyAlignment="1">
      <alignment horizontal="right"/>
    </xf>
    <xf numFmtId="0" fontId="2" fillId="0" borderId="10" xfId="0" applyFont="1" applyBorder="1" applyAlignment="1">
      <alignment horizontal="right"/>
    </xf>
    <xf numFmtId="41" fontId="3" fillId="0" borderId="9" xfId="0" applyNumberFormat="1" applyFont="1" applyFill="1" applyBorder="1" applyAlignment="1">
      <alignment horizontal="center"/>
    </xf>
    <xf numFmtId="41" fontId="3" fillId="0" borderId="9" xfId="0" applyNumberFormat="1" applyFont="1" applyFill="1" applyBorder="1"/>
    <xf numFmtId="0" fontId="2" fillId="0" borderId="14" xfId="0" applyFont="1" applyBorder="1"/>
    <xf numFmtId="0" fontId="2" fillId="0" borderId="10" xfId="0" applyFont="1" applyBorder="1" applyAlignment="1">
      <alignment horizontal="center"/>
    </xf>
    <xf numFmtId="43" fontId="2" fillId="0" borderId="0" xfId="1" applyFont="1" applyBorder="1" applyAlignment="1">
      <alignment horizontal="center"/>
    </xf>
    <xf numFmtId="0" fontId="3" fillId="0" borderId="10" xfId="0" applyFont="1" applyBorder="1" applyAlignment="1">
      <alignment horizontal="center"/>
    </xf>
    <xf numFmtId="0" fontId="23" fillId="0" borderId="0" xfId="4" applyFont="1" applyAlignment="1">
      <alignment horizontal="center"/>
    </xf>
    <xf numFmtId="167" fontId="23" fillId="0" borderId="0" xfId="1" applyNumberFormat="1" applyFont="1" applyBorder="1"/>
    <xf numFmtId="167" fontId="3" fillId="0" borderId="10" xfId="1" applyNumberFormat="1" applyFont="1" applyBorder="1" applyAlignment="1">
      <alignment horizontal="center"/>
    </xf>
    <xf numFmtId="0" fontId="11" fillId="0" borderId="0" xfId="0" applyFont="1" applyBorder="1"/>
    <xf numFmtId="0" fontId="23" fillId="0" borderId="1" xfId="4" applyFont="1" applyBorder="1"/>
    <xf numFmtId="167" fontId="13" fillId="0" borderId="0" xfId="1" applyNumberFormat="1" applyFont="1" applyAlignment="1">
      <alignment horizontal="right"/>
    </xf>
    <xf numFmtId="167" fontId="3" fillId="0" borderId="11" xfId="1" applyNumberFormat="1" applyFont="1" applyFill="1" applyBorder="1" applyAlignment="1">
      <alignment horizontal="center"/>
    </xf>
    <xf numFmtId="0" fontId="3" fillId="0" borderId="10" xfId="0" applyFont="1" applyBorder="1" applyAlignment="1">
      <alignment horizontal="center" vertical="top"/>
    </xf>
    <xf numFmtId="0" fontId="6" fillId="2" borderId="0" xfId="0" applyFont="1" applyFill="1"/>
    <xf numFmtId="0" fontId="4" fillId="2" borderId="0" xfId="0" applyFont="1" applyFill="1"/>
    <xf numFmtId="0" fontId="3" fillId="2" borderId="0" xfId="0" applyFont="1" applyFill="1"/>
    <xf numFmtId="0" fontId="2" fillId="2" borderId="0" xfId="0" applyFont="1" applyFill="1"/>
    <xf numFmtId="0" fontId="4" fillId="2" borderId="1" xfId="0" applyFont="1" applyFill="1" applyBorder="1"/>
    <xf numFmtId="0" fontId="3" fillId="2" borderId="1" xfId="0" applyFont="1" applyFill="1" applyBorder="1"/>
    <xf numFmtId="0" fontId="2" fillId="2" borderId="1" xfId="0" applyFont="1" applyFill="1" applyBorder="1"/>
    <xf numFmtId="0" fontId="4" fillId="2" borderId="0" xfId="0" applyFont="1" applyFill="1" applyBorder="1"/>
    <xf numFmtId="0" fontId="3" fillId="2" borderId="0" xfId="0" applyFont="1" applyFill="1" applyBorder="1"/>
    <xf numFmtId="0" fontId="2" fillId="2" borderId="0" xfId="0" applyFont="1" applyFill="1" applyBorder="1"/>
    <xf numFmtId="167" fontId="3" fillId="2" borderId="0" xfId="1" applyNumberFormat="1" applyFont="1" applyFill="1" applyAlignment="1">
      <alignment vertical="top"/>
    </xf>
    <xf numFmtId="167" fontId="2" fillId="2" borderId="0" xfId="1" applyNumberFormat="1" applyFont="1" applyFill="1" applyAlignment="1">
      <alignment vertical="top"/>
    </xf>
    <xf numFmtId="167" fontId="3" fillId="2" borderId="11" xfId="1" applyNumberFormat="1" applyFont="1" applyFill="1" applyBorder="1" applyAlignment="1">
      <alignment vertical="top"/>
    </xf>
    <xf numFmtId="0" fontId="2" fillId="2" borderId="0" xfId="0" applyFont="1" applyFill="1" applyAlignment="1">
      <alignment vertical="top"/>
    </xf>
    <xf numFmtId="0" fontId="11" fillId="2" borderId="0" xfId="0" applyFont="1" applyFill="1"/>
    <xf numFmtId="0" fontId="2" fillId="2" borderId="0" xfId="0" applyFont="1" applyFill="1" applyAlignment="1"/>
    <xf numFmtId="167" fontId="2" fillId="2" borderId="0" xfId="1" applyNumberFormat="1" applyFont="1" applyFill="1" applyAlignment="1">
      <alignment horizontal="center" vertical="top"/>
    </xf>
    <xf numFmtId="0" fontId="3" fillId="2" borderId="0" xfId="0" applyFont="1" applyFill="1" applyBorder="1" applyAlignment="1">
      <alignment horizontal="center"/>
    </xf>
    <xf numFmtId="167" fontId="3" fillId="2" borderId="0" xfId="1" applyNumberFormat="1" applyFont="1" applyFill="1" applyBorder="1" applyAlignment="1">
      <alignment horizontal="center" wrapText="1"/>
    </xf>
    <xf numFmtId="0" fontId="3" fillId="2" borderId="0" xfId="0" applyFont="1" applyFill="1" applyBorder="1" applyAlignment="1">
      <alignment wrapText="1"/>
    </xf>
    <xf numFmtId="167" fontId="2" fillId="2" borderId="0" xfId="1" applyNumberFormat="1" applyFont="1" applyFill="1" applyBorder="1" applyAlignment="1">
      <alignment horizontal="center"/>
    </xf>
    <xf numFmtId="167" fontId="2" fillId="2" borderId="0" xfId="1" applyNumberFormat="1" applyFont="1" applyFill="1" applyBorder="1"/>
    <xf numFmtId="167" fontId="2" fillId="2" borderId="0" xfId="0" applyNumberFormat="1" applyFont="1" applyFill="1" applyBorder="1"/>
    <xf numFmtId="0" fontId="14" fillId="2" borderId="0" xfId="0" applyFont="1" applyFill="1" applyBorder="1"/>
    <xf numFmtId="167" fontId="14" fillId="2" borderId="0" xfId="0" applyNumberFormat="1" applyFont="1" applyFill="1" applyBorder="1"/>
    <xf numFmtId="0" fontId="6" fillId="2" borderId="0" xfId="0" applyFont="1" applyFill="1" applyBorder="1"/>
    <xf numFmtId="0" fontId="3" fillId="2" borderId="0" xfId="0" applyFont="1" applyFill="1" applyAlignment="1">
      <alignment vertical="center"/>
    </xf>
    <xf numFmtId="0" fontId="3" fillId="2" borderId="0" xfId="0" applyFont="1" applyFill="1" applyAlignment="1">
      <alignment horizontal="justify" vertical="center" wrapText="1"/>
    </xf>
    <xf numFmtId="0" fontId="0" fillId="2" borderId="0" xfId="0" applyFill="1" applyAlignment="1">
      <alignment wrapText="1"/>
    </xf>
    <xf numFmtId="0" fontId="2" fillId="2" borderId="0" xfId="0" applyFont="1" applyFill="1" applyBorder="1" applyAlignment="1">
      <alignment horizontal="center"/>
    </xf>
    <xf numFmtId="16" fontId="3" fillId="2" borderId="0" xfId="0" applyNumberFormat="1" applyFont="1" applyFill="1" applyBorder="1" applyAlignment="1">
      <alignment horizontal="center"/>
    </xf>
    <xf numFmtId="167" fontId="3" fillId="2" borderId="0" xfId="1" applyNumberFormat="1" applyFont="1" applyFill="1" applyBorder="1" applyAlignment="1">
      <alignment horizontal="center"/>
    </xf>
    <xf numFmtId="0" fontId="3" fillId="2" borderId="0" xfId="0" applyFont="1" applyFill="1" applyAlignment="1"/>
    <xf numFmtId="0" fontId="5" fillId="2" borderId="0" xfId="0" applyFont="1" applyFill="1" applyAlignment="1">
      <alignment wrapText="1"/>
    </xf>
    <xf numFmtId="0" fontId="5" fillId="2" borderId="0" xfId="0" applyFont="1" applyFill="1" applyAlignment="1">
      <alignment wrapText="1"/>
    </xf>
    <xf numFmtId="167" fontId="3" fillId="2" borderId="0" xfId="1" applyNumberFormat="1" applyFont="1" applyFill="1" applyBorder="1"/>
    <xf numFmtId="0" fontId="24" fillId="0" borderId="0" xfId="0" applyFont="1" applyFill="1" applyBorder="1"/>
    <xf numFmtId="167" fontId="18" fillId="2" borderId="0" xfId="1" applyNumberFormat="1" applyFont="1" applyFill="1" applyBorder="1"/>
    <xf numFmtId="0" fontId="18" fillId="2" borderId="0" xfId="0" applyFont="1" applyFill="1" applyBorder="1"/>
    <xf numFmtId="167" fontId="14" fillId="2" borderId="0" xfId="1" applyNumberFormat="1" applyFont="1" applyFill="1" applyBorder="1"/>
    <xf numFmtId="0" fontId="3" fillId="2" borderId="0" xfId="0" applyFont="1" applyFill="1" applyBorder="1" applyAlignment="1">
      <alignment horizontal="left"/>
    </xf>
    <xf numFmtId="0" fontId="25" fillId="2" borderId="0" xfId="0" applyFont="1" applyFill="1" applyAlignment="1">
      <alignment vertical="center"/>
    </xf>
    <xf numFmtId="0" fontId="0" fillId="2" borderId="0" xfId="0" applyFill="1"/>
    <xf numFmtId="0" fontId="2" fillId="2" borderId="0" xfId="0" applyFont="1" applyFill="1" applyAlignment="1">
      <alignment vertical="center"/>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2" fillId="2" borderId="0" xfId="0" applyFont="1" applyFill="1" applyAlignment="1">
      <alignment horizontal="center" wrapText="1"/>
    </xf>
    <xf numFmtId="0" fontId="2" fillId="2" borderId="0" xfId="0" applyFont="1" applyFill="1" applyAlignment="1">
      <alignment horizontal="left" vertical="top" wrapText="1"/>
    </xf>
    <xf numFmtId="0" fontId="2" fillId="2" borderId="0" xfId="0" applyFont="1" applyFill="1" applyBorder="1" applyAlignment="1">
      <alignment wrapText="1"/>
    </xf>
    <xf numFmtId="167" fontId="2" fillId="2" borderId="0" xfId="0" applyNumberFormat="1" applyFont="1" applyFill="1"/>
    <xf numFmtId="0" fontId="6" fillId="2" borderId="0" xfId="0" applyFont="1" applyFill="1" applyAlignment="1">
      <alignment horizontal="left"/>
    </xf>
    <xf numFmtId="0" fontId="4" fillId="2" borderId="0" xfId="0" applyFont="1" applyFill="1" applyAlignment="1">
      <alignment horizontal="left"/>
    </xf>
    <xf numFmtId="0" fontId="4" fillId="2" borderId="1" xfId="0" applyFont="1" applyFill="1" applyBorder="1" applyAlignment="1">
      <alignment horizontal="left"/>
    </xf>
    <xf numFmtId="0" fontId="2" fillId="2" borderId="0" xfId="0" applyFont="1" applyFill="1" applyBorder="1" applyAlignment="1">
      <alignment horizontal="left"/>
    </xf>
    <xf numFmtId="0" fontId="3" fillId="2" borderId="0" xfId="0" applyFont="1" applyFill="1" applyAlignment="1">
      <alignment horizontal="left" vertical="center"/>
    </xf>
    <xf numFmtId="16" fontId="3" fillId="2" borderId="0" xfId="0" quotePrefix="1" applyNumberFormat="1" applyFont="1" applyFill="1" applyBorder="1" applyAlignment="1">
      <alignment horizontal="center"/>
    </xf>
    <xf numFmtId="16" fontId="2" fillId="2" borderId="0" xfId="0" applyNumberFormat="1" applyFont="1" applyFill="1" applyBorder="1" applyAlignment="1">
      <alignment horizontal="center"/>
    </xf>
    <xf numFmtId="0" fontId="16" fillId="2" borderId="0" xfId="0" applyFont="1" applyFill="1"/>
    <xf numFmtId="0" fontId="3" fillId="2" borderId="0" xfId="0" applyFont="1" applyFill="1" applyAlignment="1">
      <alignment horizontal="left" vertical="center" indent="2"/>
    </xf>
    <xf numFmtId="43" fontId="2" fillId="2" borderId="0" xfId="1" applyFont="1" applyFill="1" applyBorder="1" applyAlignment="1">
      <alignment horizontal="center"/>
    </xf>
    <xf numFmtId="0" fontId="2" fillId="2" borderId="0" xfId="0" applyFont="1" applyFill="1" applyAlignment="1">
      <alignment horizontal="justify" vertical="center"/>
    </xf>
    <xf numFmtId="0" fontId="19" fillId="2" borderId="0" xfId="0" applyFont="1" applyFill="1" applyAlignment="1">
      <alignment vertical="center"/>
    </xf>
    <xf numFmtId="0" fontId="2" fillId="2" borderId="0" xfId="0" applyFont="1" applyFill="1" applyAlignment="1">
      <alignment horizontal="left" vertical="center" indent="4"/>
    </xf>
    <xf numFmtId="167" fontId="3" fillId="2" borderId="9" xfId="1" applyNumberFormat="1" applyFont="1" applyFill="1" applyBorder="1" applyAlignment="1">
      <alignment horizontal="center"/>
    </xf>
    <xf numFmtId="167" fontId="2" fillId="2" borderId="0" xfId="1" applyNumberFormat="1" applyFont="1" applyFill="1"/>
    <xf numFmtId="0" fontId="3" fillId="2" borderId="0" xfId="0" applyFont="1" applyFill="1" applyAlignment="1">
      <alignment horizontal="center"/>
    </xf>
    <xf numFmtId="0" fontId="24" fillId="0" borderId="14" xfId="4" applyFont="1" applyBorder="1"/>
    <xf numFmtId="167" fontId="24" fillId="0" borderId="14" xfId="1" applyNumberFormat="1" applyFont="1" applyBorder="1"/>
    <xf numFmtId="0" fontId="20" fillId="0" borderId="0" xfId="0" applyFont="1"/>
    <xf numFmtId="0" fontId="3" fillId="0" borderId="0" xfId="0" applyFont="1" applyBorder="1" applyAlignment="1"/>
    <xf numFmtId="167" fontId="3" fillId="0" borderId="0" xfId="1" applyNumberFormat="1" applyFont="1" applyBorder="1" applyAlignment="1">
      <alignment horizontal="center" wrapText="1"/>
    </xf>
    <xf numFmtId="167" fontId="2" fillId="0" borderId="0" xfId="1" applyNumberFormat="1" applyFont="1" applyBorder="1" applyAlignment="1">
      <alignment horizontal="center" wrapText="1"/>
    </xf>
    <xf numFmtId="16" fontId="3" fillId="0" borderId="0" xfId="0" applyNumberFormat="1" applyFont="1" applyAlignment="1">
      <alignment horizontal="center"/>
    </xf>
    <xf numFmtId="0" fontId="2" fillId="0" borderId="0" xfId="0" applyFont="1" applyBorder="1" applyAlignment="1">
      <alignment wrapText="1"/>
    </xf>
    <xf numFmtId="0" fontId="5" fillId="0" borderId="0" xfId="0" applyFont="1" applyAlignment="1">
      <alignment wrapText="1"/>
    </xf>
    <xf numFmtId="16" fontId="3" fillId="0" borderId="0" xfId="0" quotePrefix="1" applyNumberFormat="1" applyFont="1" applyAlignment="1">
      <alignment horizontal="center"/>
    </xf>
    <xf numFmtId="16" fontId="2" fillId="0" borderId="0" xfId="0" applyNumberFormat="1" applyFont="1" applyAlignment="1">
      <alignment horizontal="center"/>
    </xf>
    <xf numFmtId="0" fontId="5" fillId="0" borderId="0" xfId="0" applyFont="1" applyAlignment="1">
      <alignment horizontal="left" wrapText="1"/>
    </xf>
    <xf numFmtId="0" fontId="2" fillId="0" borderId="0" xfId="0" applyFont="1" applyAlignment="1">
      <alignment horizontal="left"/>
    </xf>
    <xf numFmtId="0" fontId="2" fillId="0" borderId="0" xfId="0" applyFont="1" applyBorder="1" applyAlignment="1">
      <alignment horizontal="left"/>
    </xf>
    <xf numFmtId="167" fontId="2" fillId="0" borderId="0" xfId="1" applyNumberFormat="1" applyFont="1" applyBorder="1" applyAlignment="1">
      <alignment horizontal="left"/>
    </xf>
    <xf numFmtId="43" fontId="2" fillId="0" borderId="0" xfId="1" applyFont="1" applyBorder="1" applyAlignment="1">
      <alignment horizontal="left"/>
    </xf>
    <xf numFmtId="167" fontId="3" fillId="0" borderId="9" xfId="1" applyNumberFormat="1" applyFont="1" applyBorder="1" applyAlignment="1">
      <alignment horizontal="center"/>
    </xf>
    <xf numFmtId="0" fontId="2" fillId="0" borderId="0" xfId="0" applyFont="1" applyBorder="1" applyAlignment="1">
      <alignment horizontal="left" wrapText="1"/>
    </xf>
    <xf numFmtId="0" fontId="26" fillId="0" borderId="0" xfId="0" applyFont="1" applyBorder="1"/>
    <xf numFmtId="0" fontId="3" fillId="0" borderId="0" xfId="0" applyFont="1" applyAlignment="1">
      <alignment horizontal="left"/>
    </xf>
    <xf numFmtId="0" fontId="27" fillId="0" borderId="0" xfId="0" applyFont="1" applyBorder="1"/>
    <xf numFmtId="167" fontId="27" fillId="0" borderId="0" xfId="1" applyNumberFormat="1" applyFont="1" applyBorder="1"/>
    <xf numFmtId="167" fontId="14" fillId="0" borderId="0" xfId="0" applyNumberFormat="1" applyFont="1"/>
    <xf numFmtId="0" fontId="14" fillId="0" borderId="0" xfId="0" applyFont="1" applyBorder="1"/>
    <xf numFmtId="167" fontId="14" fillId="0" borderId="0" xfId="1" applyNumberFormat="1" applyFont="1" applyBorder="1"/>
    <xf numFmtId="167" fontId="18" fillId="0" borderId="9" xfId="1" applyNumberFormat="1" applyFont="1" applyBorder="1"/>
    <xf numFmtId="0" fontId="18" fillId="0" borderId="0" xfId="0" applyFont="1" applyBorder="1"/>
    <xf numFmtId="167" fontId="14" fillId="0" borderId="9" xfId="1" applyNumberFormat="1" applyFont="1" applyBorder="1"/>
    <xf numFmtId="167" fontId="18" fillId="0" borderId="0" xfId="1" applyNumberFormat="1" applyFont="1" applyBorder="1"/>
    <xf numFmtId="165" fontId="2" fillId="0" borderId="0" xfId="0" applyNumberFormat="1" applyFont="1"/>
    <xf numFmtId="167" fontId="2" fillId="0" borderId="0" xfId="1" quotePrefix="1" applyNumberFormat="1" applyFont="1" applyFill="1"/>
    <xf numFmtId="0" fontId="2" fillId="0" borderId="0" xfId="0" applyFont="1" applyBorder="1" applyAlignment="1">
      <alignment horizontal="left"/>
    </xf>
    <xf numFmtId="167" fontId="3" fillId="0" borderId="0" xfId="1" applyNumberFormat="1" applyFont="1" applyFill="1"/>
    <xf numFmtId="167" fontId="23" fillId="0" borderId="0" xfId="1" applyNumberFormat="1" applyFont="1" applyAlignment="1">
      <alignment horizontal="right" vertical="top"/>
    </xf>
    <xf numFmtId="0" fontId="31" fillId="2" borderId="0" xfId="0" applyFont="1" applyFill="1"/>
    <xf numFmtId="167" fontId="2" fillId="0" borderId="10" xfId="1" applyNumberFormat="1" applyFont="1" applyBorder="1" applyAlignment="1"/>
    <xf numFmtId="167" fontId="3" fillId="0" borderId="0" xfId="1" applyNumberFormat="1" applyFont="1" applyBorder="1" applyAlignment="1"/>
    <xf numFmtId="43" fontId="2" fillId="0" borderId="0" xfId="1" applyFont="1" applyBorder="1" applyAlignment="1"/>
    <xf numFmtId="167" fontId="3" fillId="0" borderId="12" xfId="1" applyNumberFormat="1" applyFont="1" applyFill="1" applyBorder="1"/>
    <xf numFmtId="167" fontId="3" fillId="0" borderId="12" xfId="1" applyNumberFormat="1" applyFont="1" applyBorder="1"/>
    <xf numFmtId="0" fontId="30" fillId="0" borderId="5" xfId="0" applyFont="1" applyBorder="1" applyAlignment="1">
      <alignment horizontal="center"/>
    </xf>
    <xf numFmtId="0" fontId="30" fillId="0" borderId="0" xfId="0" applyFont="1" applyBorder="1" applyAlignment="1">
      <alignment horizontal="center"/>
    </xf>
    <xf numFmtId="0" fontId="30" fillId="0" borderId="6" xfId="0" applyFont="1" applyBorder="1" applyAlignment="1">
      <alignment horizontal="center"/>
    </xf>
    <xf numFmtId="167" fontId="2" fillId="0" borderId="0" xfId="0" applyNumberFormat="1" applyFont="1" applyBorder="1" applyAlignment="1">
      <alignment horizontal="right"/>
    </xf>
    <xf numFmtId="167" fontId="2" fillId="4" borderId="0" xfId="1" applyNumberFormat="1" applyFont="1" applyFill="1"/>
    <xf numFmtId="0" fontId="2" fillId="4" borderId="0" xfId="0" applyFont="1" applyFill="1" applyBorder="1"/>
    <xf numFmtId="0" fontId="2" fillId="4" borderId="0" xfId="0" applyFont="1" applyFill="1"/>
    <xf numFmtId="43" fontId="2" fillId="0" borderId="0" xfId="1" applyFont="1" applyBorder="1" applyAlignment="1">
      <alignment horizontal="right"/>
    </xf>
    <xf numFmtId="167" fontId="3" fillId="0" borderId="0" xfId="0" applyNumberFormat="1" applyFont="1"/>
    <xf numFmtId="167" fontId="2" fillId="4" borderId="0" xfId="0" applyNumberFormat="1" applyFont="1" applyFill="1"/>
    <xf numFmtId="0" fontId="23" fillId="0" borderId="0" xfId="4" applyFont="1" applyFill="1" applyAlignment="1">
      <alignment wrapText="1"/>
    </xf>
    <xf numFmtId="0" fontId="24" fillId="0" borderId="14" xfId="4" applyFont="1" applyFill="1" applyBorder="1"/>
    <xf numFmtId="0" fontId="23" fillId="0" borderId="14" xfId="4" applyFont="1" applyFill="1" applyBorder="1"/>
    <xf numFmtId="43" fontId="2" fillId="0" borderId="0" xfId="1" applyFont="1" applyFill="1"/>
    <xf numFmtId="167" fontId="3" fillId="4" borderId="11" xfId="1" applyNumberFormat="1" applyFont="1" applyFill="1" applyBorder="1"/>
    <xf numFmtId="167" fontId="2" fillId="4" borderId="12" xfId="1" applyNumberFormat="1" applyFont="1" applyFill="1" applyBorder="1" applyAlignment="1">
      <alignment horizontal="center"/>
    </xf>
    <xf numFmtId="167" fontId="2" fillId="4" borderId="0" xfId="1" applyNumberFormat="1" applyFont="1" applyFill="1" applyAlignment="1">
      <alignment horizontal="center"/>
    </xf>
    <xf numFmtId="167" fontId="23" fillId="4" borderId="14" xfId="1" applyNumberFormat="1" applyFont="1" applyFill="1" applyBorder="1"/>
    <xf numFmtId="167" fontId="3" fillId="0" borderId="0" xfId="1" applyNumberFormat="1" applyFont="1" applyFill="1" applyBorder="1" applyAlignment="1">
      <alignment horizontal="center" wrapText="1"/>
    </xf>
    <xf numFmtId="167" fontId="3" fillId="0" borderId="11" xfId="0" applyNumberFormat="1" applyFont="1" applyFill="1" applyBorder="1" applyAlignment="1">
      <alignment horizontal="center"/>
    </xf>
    <xf numFmtId="167" fontId="2" fillId="0" borderId="0" xfId="1" applyNumberFormat="1" applyFont="1" applyFill="1" applyAlignment="1">
      <alignment horizontal="center"/>
    </xf>
    <xf numFmtId="10" fontId="3" fillId="0" borderId="10" xfId="0" applyNumberFormat="1" applyFont="1" applyFill="1" applyBorder="1" applyAlignment="1">
      <alignment horizontal="center"/>
    </xf>
    <xf numFmtId="10" fontId="3" fillId="0" borderId="10" xfId="5" applyNumberFormat="1" applyFont="1" applyFill="1" applyBorder="1" applyAlignment="1">
      <alignment horizontal="center"/>
    </xf>
    <xf numFmtId="0" fontId="2" fillId="4" borderId="14" xfId="0" applyFont="1" applyFill="1" applyBorder="1"/>
    <xf numFmtId="0" fontId="2" fillId="0" borderId="0" xfId="0" applyFont="1" applyFill="1" applyBorder="1" applyAlignment="1">
      <alignment horizontal="left"/>
    </xf>
    <xf numFmtId="0" fontId="2" fillId="0" borderId="0" xfId="0" applyFont="1" applyBorder="1" applyAlignment="1">
      <alignment wrapText="1"/>
    </xf>
    <xf numFmtId="0" fontId="5" fillId="0" borderId="0" xfId="0" applyFont="1" applyAlignment="1">
      <alignment wrapText="1"/>
    </xf>
    <xf numFmtId="0" fontId="3" fillId="0" borderId="0" xfId="0" applyFont="1" applyAlignment="1">
      <alignment horizontal="left" wrapText="1"/>
    </xf>
    <xf numFmtId="0" fontId="2" fillId="0" borderId="0" xfId="0" applyFont="1" applyAlignment="1">
      <alignment horizontal="left" wrapText="1"/>
    </xf>
    <xf numFmtId="0" fontId="5" fillId="0" borderId="0" xfId="0" applyFont="1" applyAlignment="1">
      <alignment horizontal="left" wrapText="1"/>
    </xf>
    <xf numFmtId="0" fontId="3" fillId="0" borderId="0" xfId="0" applyFont="1" applyAlignment="1">
      <alignment horizontal="left"/>
    </xf>
    <xf numFmtId="0" fontId="3" fillId="0" borderId="0" xfId="0" applyFont="1" applyBorder="1" applyAlignment="1">
      <alignment horizontal="left" wrapText="1"/>
    </xf>
    <xf numFmtId="0" fontId="2" fillId="0" borderId="0" xfId="0" applyFont="1" applyBorder="1" applyAlignment="1">
      <alignment horizontal="left"/>
    </xf>
    <xf numFmtId="0" fontId="2" fillId="0" borderId="0" xfId="0" applyFont="1" applyBorder="1" applyAlignment="1">
      <alignment horizontal="left" wrapText="1"/>
    </xf>
    <xf numFmtId="0" fontId="13" fillId="0" borderId="0" xfId="0" applyFont="1" applyAlignment="1">
      <alignment horizontal="left" wrapText="1"/>
    </xf>
    <xf numFmtId="0" fontId="2" fillId="2" borderId="0" xfId="0" applyFont="1" applyFill="1" applyBorder="1" applyAlignment="1">
      <alignment horizontal="center" wrapText="1"/>
    </xf>
    <xf numFmtId="0" fontId="2" fillId="2" borderId="0" xfId="0" applyFont="1" applyFill="1" applyAlignment="1">
      <alignment vertical="center" wrapText="1"/>
    </xf>
    <xf numFmtId="0" fontId="0" fillId="2" borderId="0" xfId="0" applyFill="1" applyAlignment="1">
      <alignment wrapText="1"/>
    </xf>
    <xf numFmtId="0" fontId="2" fillId="2" borderId="0" xfId="0" applyFont="1" applyFill="1" applyAlignment="1">
      <alignment wrapText="1"/>
    </xf>
    <xf numFmtId="0" fontId="2" fillId="2" borderId="0" xfId="0" applyFont="1" applyFill="1" applyAlignment="1">
      <alignment horizontal="left" vertical="center" wrapText="1"/>
    </xf>
    <xf numFmtId="0" fontId="3" fillId="2" borderId="0" xfId="0" applyFont="1" applyFill="1" applyAlignment="1">
      <alignment horizontal="left" vertical="center" wrapText="1"/>
    </xf>
    <xf numFmtId="0" fontId="2" fillId="2" borderId="0" xfId="0" applyFont="1" applyFill="1" applyAlignment="1">
      <alignment horizontal="justify" vertical="center" wrapText="1"/>
    </xf>
    <xf numFmtId="0" fontId="2" fillId="2" borderId="0" xfId="0" applyFont="1" applyFill="1" applyAlignment="1">
      <alignment horizontal="center" wrapText="1"/>
    </xf>
    <xf numFmtId="0" fontId="2" fillId="2" borderId="0" xfId="0" applyFont="1" applyFill="1" applyAlignment="1">
      <alignment horizontal="left" wrapText="1"/>
    </xf>
    <xf numFmtId="0" fontId="3" fillId="2" borderId="0" xfId="0" applyFont="1" applyFill="1" applyAlignment="1">
      <alignment horizontal="left" wrapText="1"/>
    </xf>
    <xf numFmtId="0" fontId="3" fillId="2" borderId="0" xfId="0" applyFont="1" applyFill="1" applyAlignment="1">
      <alignment horizontal="left" vertical="center"/>
    </xf>
    <xf numFmtId="0" fontId="2" fillId="2" borderId="0" xfId="0" applyFont="1" applyFill="1" applyAlignment="1">
      <alignment horizontal="left" vertical="top" wrapText="1"/>
    </xf>
    <xf numFmtId="0" fontId="3" fillId="2" borderId="0" xfId="0" applyFont="1" applyFill="1" applyAlignment="1">
      <alignment horizontal="justify" vertical="center" wrapText="1"/>
    </xf>
    <xf numFmtId="0" fontId="0" fillId="2" borderId="0" xfId="0" applyFill="1"/>
    <xf numFmtId="0" fontId="0" fillId="2" borderId="0" xfId="0" applyFill="1" applyAlignment="1">
      <alignment horizontal="left" wrapText="1"/>
    </xf>
    <xf numFmtId="0" fontId="2" fillId="4" borderId="0" xfId="0" applyFont="1" applyFill="1" applyAlignment="1">
      <alignment horizontal="justify" vertical="center" wrapText="1"/>
    </xf>
    <xf numFmtId="0" fontId="5" fillId="4" borderId="0" xfId="0" applyFont="1" applyFill="1" applyAlignment="1">
      <alignment wrapText="1"/>
    </xf>
    <xf numFmtId="0" fontId="16" fillId="2" borderId="0" xfId="0" applyFont="1" applyFill="1" applyAlignment="1">
      <alignment wrapText="1"/>
    </xf>
    <xf numFmtId="0" fontId="15" fillId="2" borderId="0" xfId="0" applyFont="1" applyFill="1" applyAlignment="1">
      <alignment horizontal="center" vertical="center"/>
    </xf>
    <xf numFmtId="0" fontId="3" fillId="2" borderId="0" xfId="0" applyFont="1" applyFill="1" applyAlignment="1">
      <alignment horizontal="center" vertical="center"/>
    </xf>
    <xf numFmtId="0" fontId="3" fillId="0" borderId="0" xfId="0" applyFont="1" applyBorder="1" applyAlignment="1">
      <alignment horizontal="center"/>
    </xf>
    <xf numFmtId="0" fontId="3" fillId="0" borderId="1" xfId="0" applyFont="1" applyBorder="1" applyAlignment="1">
      <alignment horizontal="center"/>
    </xf>
    <xf numFmtId="0" fontId="29" fillId="3" borderId="0" xfId="0" applyFont="1" applyFill="1" applyBorder="1" applyAlignment="1">
      <alignment horizontal="center" vertical="top" wrapText="1"/>
    </xf>
    <xf numFmtId="0" fontId="30" fillId="0" borderId="5" xfId="0" applyFont="1" applyBorder="1" applyAlignment="1">
      <alignment horizontal="center"/>
    </xf>
    <xf numFmtId="0" fontId="30" fillId="0" borderId="0" xfId="0" applyFont="1" applyBorder="1" applyAlignment="1">
      <alignment horizontal="center"/>
    </xf>
    <xf numFmtId="0" fontId="30" fillId="0" borderId="6" xfId="0" applyFont="1" applyBorder="1" applyAlignment="1">
      <alignment horizontal="center"/>
    </xf>
    <xf numFmtId="0" fontId="28" fillId="0" borderId="5" xfId="0" applyFont="1" applyBorder="1" applyAlignment="1">
      <alignment horizontal="center"/>
    </xf>
    <xf numFmtId="0" fontId="28" fillId="0" borderId="0" xfId="0" applyFont="1" applyBorder="1" applyAlignment="1">
      <alignment horizontal="center"/>
    </xf>
    <xf numFmtId="0" fontId="28" fillId="0" borderId="6" xfId="0" applyFont="1" applyBorder="1" applyAlignment="1">
      <alignment horizontal="center"/>
    </xf>
  </cellXfs>
  <cellStyles count="6">
    <cellStyle name="Comma" xfId="1" builtinId="3"/>
    <cellStyle name="Comma 3" xfId="2"/>
    <cellStyle name="Legal 8½ x 14 in" xfId="3"/>
    <cellStyle name="Normal" xfId="0" builtinId="0"/>
    <cellStyle name="Normal 3" xfId="4"/>
    <cellStyle name="Percent"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xdr:row>
          <xdr:rowOff>66675</xdr:rowOff>
        </xdr:from>
        <xdr:to>
          <xdr:col>27</xdr:col>
          <xdr:colOff>504825</xdr:colOff>
          <xdr:row>46</xdr:row>
          <xdr:rowOff>85725</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showGridLines="0" view="pageBreakPreview" topLeftCell="A4" zoomScaleNormal="100" zoomScaleSheetLayoutView="100" workbookViewId="0">
      <selection activeCell="H14" sqref="H14"/>
    </sheetView>
  </sheetViews>
  <sheetFormatPr defaultRowHeight="15" x14ac:dyDescent="0.25"/>
  <cols>
    <col min="1" max="1" width="21.42578125" style="1" customWidth="1"/>
    <col min="2" max="2" width="9.85546875" style="1" customWidth="1"/>
    <col min="3" max="3" width="10.42578125" style="1" customWidth="1"/>
    <col min="4" max="4" width="15.85546875" style="1" customWidth="1"/>
    <col min="5" max="5" width="13.140625" style="1" customWidth="1"/>
    <col min="6" max="6" width="14" style="1" customWidth="1"/>
    <col min="7" max="8" width="9.140625" style="1"/>
    <col min="9" max="9" width="9.5703125" style="1" bestFit="1" customWidth="1"/>
    <col min="10" max="16384" width="9.140625" style="1"/>
  </cols>
  <sheetData>
    <row r="1" spans="1:6" x14ac:dyDescent="0.25">
      <c r="A1" s="93" t="str">
        <f>'P&amp;L'!A1</f>
        <v>A-ONE ELECTRONICS (U) LIMITED</v>
      </c>
      <c r="B1" s="4"/>
      <c r="C1" s="4"/>
      <c r="D1" s="4"/>
      <c r="E1" s="4"/>
    </row>
    <row r="2" spans="1:6" x14ac:dyDescent="0.25">
      <c r="A2" s="17" t="s">
        <v>142</v>
      </c>
      <c r="B2" s="17"/>
      <c r="C2" s="17"/>
      <c r="D2" s="17"/>
      <c r="E2" s="17"/>
      <c r="F2" s="9"/>
    </row>
    <row r="3" spans="1:6" ht="15.75" thickBot="1" x14ac:dyDescent="0.3">
      <c r="A3" s="5" t="str">
        <f>+'Tax comp'!A3</f>
        <v>For the year ended 30th June 2016</v>
      </c>
      <c r="B3" s="5"/>
      <c r="C3" s="5"/>
      <c r="D3" s="5"/>
      <c r="E3" s="5"/>
      <c r="F3" s="3"/>
    </row>
    <row r="5" spans="1:6" x14ac:dyDescent="0.25">
      <c r="A5" s="15" t="s">
        <v>88</v>
      </c>
      <c r="B5" s="15"/>
      <c r="C5" s="15" t="s">
        <v>110</v>
      </c>
      <c r="D5" s="15" t="s">
        <v>136</v>
      </c>
      <c r="E5" s="77" t="s">
        <v>101</v>
      </c>
      <c r="F5" s="54" t="s">
        <v>89</v>
      </c>
    </row>
    <row r="6" spans="1:6" x14ac:dyDescent="0.25">
      <c r="A6" s="25"/>
      <c r="B6" s="25"/>
      <c r="C6" s="78">
        <v>0.4</v>
      </c>
      <c r="D6" s="78">
        <v>0.35</v>
      </c>
      <c r="E6" s="79">
        <v>0.2</v>
      </c>
      <c r="F6" s="50"/>
    </row>
    <row r="7" spans="1:6" x14ac:dyDescent="0.25">
      <c r="A7" s="25"/>
      <c r="B7" s="25"/>
      <c r="C7" s="82"/>
      <c r="D7" s="82"/>
      <c r="E7" s="83"/>
      <c r="F7" s="9"/>
    </row>
    <row r="8" spans="1:6" x14ac:dyDescent="0.25">
      <c r="A8" s="25" t="s">
        <v>476</v>
      </c>
      <c r="B8" s="25"/>
      <c r="C8" s="38">
        <v>6298.5599999999986</v>
      </c>
      <c r="D8" s="36">
        <v>2796864.4859999996</v>
      </c>
      <c r="E8" s="38">
        <v>282407.93600000005</v>
      </c>
      <c r="F8" s="38">
        <f>SUM(C8:E8)</f>
        <v>3085570.9819999998</v>
      </c>
    </row>
    <row r="9" spans="1:6" x14ac:dyDescent="0.25">
      <c r="A9" s="25"/>
      <c r="B9" s="25"/>
      <c r="C9" s="58"/>
      <c r="D9" s="58"/>
      <c r="E9" s="58"/>
    </row>
    <row r="10" spans="1:6" x14ac:dyDescent="0.25">
      <c r="A10" s="25" t="s">
        <v>90</v>
      </c>
      <c r="B10" s="25"/>
      <c r="C10" s="58">
        <v>0</v>
      </c>
      <c r="D10" s="58">
        <v>0</v>
      </c>
      <c r="E10" s="58">
        <v>0</v>
      </c>
      <c r="F10" s="36">
        <f>SUM(C10:E10)</f>
        <v>0</v>
      </c>
    </row>
    <row r="11" spans="1:6" x14ac:dyDescent="0.25">
      <c r="A11" s="25"/>
      <c r="B11" s="25"/>
      <c r="C11" s="58"/>
      <c r="D11" s="58"/>
      <c r="E11" s="58"/>
      <c r="F11" s="36"/>
    </row>
    <row r="12" spans="1:6" x14ac:dyDescent="0.25">
      <c r="A12" s="25" t="s">
        <v>222</v>
      </c>
      <c r="B12" s="25"/>
      <c r="C12" s="58">
        <v>0</v>
      </c>
      <c r="D12" s="58">
        <v>0</v>
      </c>
      <c r="E12" s="58">
        <v>0</v>
      </c>
      <c r="F12" s="36">
        <f>SUM(C12:E12)</f>
        <v>0</v>
      </c>
    </row>
    <row r="13" spans="1:6" x14ac:dyDescent="0.25">
      <c r="A13" s="25"/>
      <c r="B13" s="25"/>
      <c r="C13" s="59"/>
      <c r="D13" s="58"/>
      <c r="E13" s="58"/>
      <c r="F13" s="36"/>
    </row>
    <row r="14" spans="1:6" s="2" customFormat="1" ht="14.25" x14ac:dyDescent="0.2">
      <c r="A14" s="29" t="s">
        <v>2</v>
      </c>
      <c r="B14" s="29"/>
      <c r="C14" s="61">
        <f>SUM(C8:C12)</f>
        <v>6298.5599999999986</v>
      </c>
      <c r="D14" s="61">
        <f>SUM(D8:D12)</f>
        <v>2796864.4859999996</v>
      </c>
      <c r="E14" s="61">
        <f>SUM(E8:E12)</f>
        <v>282407.93600000005</v>
      </c>
      <c r="F14" s="61">
        <f>SUM(F8:F12)</f>
        <v>3085570.9819999998</v>
      </c>
    </row>
    <row r="15" spans="1:6" x14ac:dyDescent="0.25">
      <c r="B15" s="29"/>
      <c r="C15" s="80"/>
      <c r="D15" s="58"/>
      <c r="E15" s="58"/>
    </row>
    <row r="16" spans="1:6" x14ac:dyDescent="0.25">
      <c r="A16" s="25" t="s">
        <v>93</v>
      </c>
      <c r="B16" s="25"/>
      <c r="C16" s="58">
        <f>C14*C6</f>
        <v>2519.4239999999995</v>
      </c>
      <c r="D16" s="58">
        <f>D14*D6</f>
        <v>978902.57009999978</v>
      </c>
      <c r="E16" s="58">
        <f>E14*E6</f>
        <v>56481.587200000009</v>
      </c>
      <c r="F16" s="45">
        <f>SUM(C16:E16)</f>
        <v>1037903.5812999997</v>
      </c>
    </row>
    <row r="17" spans="1:6" x14ac:dyDescent="0.25">
      <c r="A17" s="25"/>
      <c r="B17" s="25"/>
      <c r="C17" s="58"/>
      <c r="D17" s="58"/>
      <c r="E17" s="58"/>
      <c r="F17" s="36"/>
    </row>
    <row r="18" spans="1:6" ht="15.75" thickBot="1" x14ac:dyDescent="0.3">
      <c r="A18" s="29" t="s">
        <v>474</v>
      </c>
      <c r="B18" s="29"/>
      <c r="C18" s="81">
        <f>C14-C16</f>
        <v>3779.1359999999991</v>
      </c>
      <c r="D18" s="81">
        <f>D14-D16</f>
        <v>1817961.9158999999</v>
      </c>
      <c r="E18" s="81">
        <f>E14-E16</f>
        <v>225926.34880000004</v>
      </c>
      <c r="F18" s="81">
        <f>F14-F16</f>
        <v>2047667.4007000001</v>
      </c>
    </row>
    <row r="19" spans="1:6" ht="15.75" thickTop="1" x14ac:dyDescent="0.25"/>
    <row r="22" spans="1:6" x14ac:dyDescent="0.25">
      <c r="D22" s="36"/>
    </row>
    <row r="24" spans="1:6" x14ac:dyDescent="0.25">
      <c r="A24" s="2" t="s">
        <v>408</v>
      </c>
    </row>
  </sheetData>
  <phoneticPr fontId="7" type="noConversion"/>
  <pageMargins left="0.7" right="0.33" top="0.63" bottom="1" header="0.4" footer="0.5"/>
  <pageSetup paperSize="9" orientation="portrait" r:id="rId1"/>
  <headerFooter alignWithMargins="0">
    <oddFooter>&amp;C21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2"/>
  <sheetViews>
    <sheetView showGridLines="0" view="pageBreakPreview" topLeftCell="A40" zoomScaleNormal="100" zoomScaleSheetLayoutView="100" workbookViewId="0">
      <selection activeCell="H14" sqref="H14"/>
    </sheetView>
  </sheetViews>
  <sheetFormatPr defaultRowHeight="15" x14ac:dyDescent="0.25"/>
  <cols>
    <col min="1" max="2" width="4" style="1" customWidth="1"/>
    <col min="3" max="4" width="9.140625" style="1"/>
    <col min="5" max="5" width="12.140625" style="1" customWidth="1"/>
    <col min="6" max="6" width="9.140625" style="1"/>
    <col min="7" max="7" width="12.28515625" style="1" customWidth="1"/>
    <col min="8" max="8" width="17.7109375" style="1" customWidth="1"/>
    <col min="9" max="9" width="17.28515625" style="1" customWidth="1"/>
    <col min="10" max="10" width="1.85546875" style="1" hidden="1" customWidth="1"/>
    <col min="11" max="11" width="15.140625" style="1" hidden="1" customWidth="1"/>
    <col min="12" max="12" width="2.42578125" style="1" hidden="1" customWidth="1"/>
    <col min="13" max="13" width="14.42578125" style="1" hidden="1" customWidth="1"/>
    <col min="14" max="14" width="2.28515625" style="1" hidden="1" customWidth="1"/>
    <col min="15" max="15" width="15" style="1" hidden="1" customWidth="1"/>
    <col min="16" max="16" width="3.85546875" style="1" hidden="1" customWidth="1"/>
    <col min="17" max="17" width="15" style="1" hidden="1" customWidth="1"/>
    <col min="18" max="18" width="0.7109375" style="1" hidden="1" customWidth="1"/>
    <col min="19" max="19" width="14.42578125" style="1" hidden="1" customWidth="1"/>
    <col min="20" max="20" width="1.7109375" style="1" hidden="1" customWidth="1"/>
    <col min="21" max="21" width="15.42578125" style="1" hidden="1" customWidth="1"/>
    <col min="22" max="22" width="1" style="1" hidden="1" customWidth="1"/>
    <col min="23" max="23" width="15.140625" style="1" hidden="1" customWidth="1"/>
    <col min="24" max="24" width="11.28515625" style="1" bestFit="1" customWidth="1"/>
    <col min="25" max="26" width="9.140625" style="1"/>
    <col min="27" max="27" width="11.140625" style="1" bestFit="1" customWidth="1"/>
    <col min="28" max="16384" width="9.140625" style="1"/>
  </cols>
  <sheetData>
    <row r="1" spans="1:23" x14ac:dyDescent="0.25">
      <c r="A1" s="93" t="str">
        <f>+'Note 1(iv-vi)'!A1</f>
        <v>A-ONE ELECTRONICS (U) LIMITED</v>
      </c>
      <c r="B1" s="4"/>
      <c r="C1" s="4"/>
      <c r="D1" s="4"/>
      <c r="E1" s="2"/>
      <c r="F1" s="2"/>
      <c r="G1" s="2"/>
      <c r="H1" s="2"/>
      <c r="I1" s="2"/>
      <c r="J1" s="2"/>
      <c r="K1" s="2"/>
      <c r="L1" s="2"/>
      <c r="M1" s="2"/>
      <c r="N1" s="2"/>
      <c r="O1" s="2"/>
      <c r="P1" s="2"/>
      <c r="Q1" s="2"/>
      <c r="R1" s="2"/>
      <c r="S1" s="2"/>
      <c r="T1" s="2"/>
      <c r="U1" s="2"/>
    </row>
    <row r="2" spans="1:23" x14ac:dyDescent="0.25">
      <c r="A2" s="4" t="str">
        <f>+'Note 1(iv-vi)'!A2</f>
        <v>Notes to the financial statements</v>
      </c>
      <c r="C2" s="4"/>
      <c r="D2" s="4"/>
      <c r="E2" s="2"/>
      <c r="F2" s="2"/>
      <c r="G2" s="2"/>
      <c r="H2" s="2"/>
      <c r="I2" s="2"/>
      <c r="J2" s="2"/>
      <c r="K2" s="2"/>
      <c r="L2" s="2"/>
      <c r="M2" s="2"/>
      <c r="N2" s="2"/>
      <c r="O2" s="2"/>
      <c r="P2" s="2"/>
      <c r="Q2" s="2"/>
      <c r="R2" s="2"/>
      <c r="S2" s="2"/>
      <c r="T2" s="2"/>
      <c r="U2" s="2"/>
    </row>
    <row r="3" spans="1:23" ht="15.75" thickBot="1" x14ac:dyDescent="0.3">
      <c r="A3" s="5" t="str">
        <f>+'Note (i-iii)'!A3</f>
        <v>For the year ended 30th June 2016</v>
      </c>
      <c r="B3" s="3"/>
      <c r="C3" s="5"/>
      <c r="D3" s="5"/>
      <c r="E3" s="35"/>
      <c r="F3" s="35"/>
      <c r="G3" s="35"/>
      <c r="H3" s="35"/>
      <c r="I3" s="35"/>
      <c r="J3" s="35"/>
      <c r="K3" s="35"/>
      <c r="L3" s="35"/>
      <c r="M3" s="35"/>
      <c r="N3" s="35"/>
      <c r="O3" s="35"/>
      <c r="P3" s="35"/>
      <c r="Q3" s="35"/>
      <c r="R3" s="35"/>
      <c r="S3" s="35"/>
      <c r="T3" s="35"/>
      <c r="U3" s="35"/>
      <c r="V3" s="3"/>
      <c r="W3" s="3"/>
    </row>
    <row r="4" spans="1:23" x14ac:dyDescent="0.25">
      <c r="B4" s="7"/>
      <c r="C4" s="9"/>
      <c r="D4" s="7"/>
      <c r="E4" s="7"/>
      <c r="F4" s="7"/>
      <c r="G4" s="7"/>
      <c r="H4" s="8"/>
      <c r="I4" s="8"/>
      <c r="J4" s="7"/>
      <c r="K4" s="7"/>
      <c r="L4" s="7"/>
      <c r="M4" s="7"/>
      <c r="N4" s="7"/>
      <c r="O4" s="7"/>
      <c r="P4" s="7"/>
      <c r="Q4" s="7"/>
      <c r="R4" s="7"/>
      <c r="S4" s="7"/>
      <c r="T4" s="7"/>
      <c r="U4" s="7"/>
      <c r="W4" s="8" t="s">
        <v>382</v>
      </c>
    </row>
    <row r="5" spans="1:23" x14ac:dyDescent="0.25">
      <c r="A5" s="7" t="s">
        <v>332</v>
      </c>
      <c r="B5" s="234" t="s">
        <v>333</v>
      </c>
      <c r="C5" s="234"/>
      <c r="D5" s="234"/>
      <c r="E5" s="234"/>
      <c r="F5" s="234"/>
      <c r="G5" s="7"/>
      <c r="H5" s="235"/>
      <c r="I5" s="235"/>
      <c r="J5" s="7"/>
      <c r="K5" s="8" t="s">
        <v>107</v>
      </c>
      <c r="L5" s="7"/>
      <c r="M5" s="8" t="s">
        <v>107</v>
      </c>
      <c r="N5" s="7"/>
      <c r="O5" s="8" t="s">
        <v>107</v>
      </c>
      <c r="P5" s="7"/>
      <c r="Q5" s="8" t="s">
        <v>107</v>
      </c>
      <c r="R5" s="7"/>
      <c r="S5" s="8" t="s">
        <v>107</v>
      </c>
      <c r="T5" s="8"/>
      <c r="U5" s="10" t="s">
        <v>107</v>
      </c>
      <c r="W5" s="8" t="s">
        <v>59</v>
      </c>
    </row>
    <row r="6" spans="1:23" x14ac:dyDescent="0.25">
      <c r="A6" s="7"/>
      <c r="B6" s="234"/>
      <c r="C6" s="234"/>
      <c r="D6" s="234"/>
      <c r="E6" s="234"/>
      <c r="F6" s="234"/>
      <c r="G6" s="7"/>
      <c r="H6" s="235"/>
      <c r="I6" s="235"/>
      <c r="J6" s="7"/>
      <c r="K6" s="8"/>
      <c r="L6" s="7"/>
      <c r="M6" s="8"/>
      <c r="N6" s="7"/>
      <c r="O6" s="8"/>
      <c r="P6" s="7"/>
      <c r="Q6" s="8"/>
      <c r="R6" s="7"/>
      <c r="S6" s="8"/>
      <c r="T6" s="8"/>
      <c r="U6" s="10"/>
      <c r="W6" s="8"/>
    </row>
    <row r="7" spans="1:23" x14ac:dyDescent="0.25">
      <c r="B7" s="9" t="s">
        <v>334</v>
      </c>
      <c r="C7" s="9"/>
      <c r="D7" s="9"/>
      <c r="E7" s="9"/>
      <c r="F7" s="9"/>
      <c r="G7" s="9"/>
      <c r="H7" s="236"/>
      <c r="I7" s="236"/>
      <c r="J7" s="7"/>
      <c r="K7" s="8" t="s">
        <v>59</v>
      </c>
      <c r="L7" s="7"/>
      <c r="M7" s="8" t="s">
        <v>59</v>
      </c>
      <c r="N7" s="7"/>
      <c r="O7" s="8" t="s">
        <v>59</v>
      </c>
      <c r="P7" s="7"/>
      <c r="Q7" s="8" t="s">
        <v>59</v>
      </c>
      <c r="R7" s="7"/>
      <c r="S7" s="8" t="s">
        <v>59</v>
      </c>
      <c r="T7" s="8"/>
      <c r="U7" s="10" t="s">
        <v>59</v>
      </c>
      <c r="W7" s="237" t="s">
        <v>108</v>
      </c>
    </row>
    <row r="8" spans="1:23" ht="6" customHeight="1" x14ac:dyDescent="0.25">
      <c r="B8" s="9"/>
      <c r="C8" s="9"/>
      <c r="D8" s="9"/>
      <c r="E8" s="9"/>
      <c r="F8" s="9"/>
      <c r="G8" s="9"/>
      <c r="H8" s="44"/>
      <c r="I8" s="44"/>
      <c r="J8" s="7"/>
      <c r="K8" s="237" t="s">
        <v>383</v>
      </c>
      <c r="L8" s="7"/>
      <c r="M8" s="237" t="s">
        <v>383</v>
      </c>
      <c r="N8" s="7"/>
      <c r="O8" s="237" t="s">
        <v>383</v>
      </c>
      <c r="P8" s="7"/>
      <c r="Q8" s="237" t="s">
        <v>383</v>
      </c>
      <c r="R8" s="7"/>
      <c r="S8" s="237" t="s">
        <v>383</v>
      </c>
      <c r="T8" s="240"/>
      <c r="U8" s="241" t="s">
        <v>383</v>
      </c>
      <c r="W8" s="8">
        <v>2010</v>
      </c>
    </row>
    <row r="9" spans="1:23" ht="33" customHeight="1" x14ac:dyDescent="0.25">
      <c r="B9" s="304" t="s">
        <v>335</v>
      </c>
      <c r="C9" s="304"/>
      <c r="D9" s="304"/>
      <c r="E9" s="304"/>
      <c r="F9" s="304"/>
      <c r="G9" s="304"/>
      <c r="H9" s="304"/>
      <c r="I9" s="304"/>
      <c r="J9" s="7"/>
      <c r="K9" s="8"/>
      <c r="L9" s="7"/>
      <c r="M9" s="8"/>
      <c r="N9" s="7"/>
      <c r="O9" s="8"/>
      <c r="P9" s="7"/>
      <c r="Q9" s="8"/>
      <c r="R9" s="7"/>
      <c r="S9" s="8"/>
      <c r="T9" s="8"/>
      <c r="U9" s="10"/>
      <c r="W9" s="8" t="s">
        <v>0</v>
      </c>
    </row>
    <row r="10" spans="1:23" ht="41.25" customHeight="1" x14ac:dyDescent="0.25">
      <c r="B10" s="304"/>
      <c r="C10" s="304"/>
      <c r="D10" s="304"/>
      <c r="E10" s="304"/>
      <c r="F10" s="304"/>
      <c r="G10" s="304"/>
      <c r="H10" s="304"/>
      <c r="I10" s="304"/>
      <c r="J10" s="7"/>
      <c r="K10" s="8"/>
      <c r="L10" s="7"/>
      <c r="M10" s="8"/>
      <c r="N10" s="7"/>
      <c r="O10" s="8"/>
      <c r="P10" s="7"/>
      <c r="Q10" s="8"/>
      <c r="R10" s="7"/>
      <c r="S10" s="8"/>
      <c r="T10" s="8"/>
      <c r="U10" s="10"/>
      <c r="W10" s="41"/>
    </row>
    <row r="11" spans="1:23" ht="28.5" customHeight="1" x14ac:dyDescent="0.25">
      <c r="B11" s="304" t="s">
        <v>336</v>
      </c>
      <c r="C11" s="304"/>
      <c r="D11" s="304"/>
      <c r="E11" s="304"/>
      <c r="F11" s="304"/>
      <c r="G11" s="304"/>
      <c r="H11" s="304"/>
      <c r="I11" s="304"/>
      <c r="J11" s="7"/>
      <c r="K11" s="8"/>
      <c r="L11" s="7"/>
      <c r="M11" s="8"/>
      <c r="N11" s="7"/>
      <c r="O11" s="8"/>
      <c r="P11" s="7"/>
      <c r="Q11" s="8"/>
      <c r="R11" s="7"/>
      <c r="S11" s="8"/>
      <c r="T11" s="8"/>
      <c r="U11" s="10"/>
      <c r="W11" s="41"/>
    </row>
    <row r="12" spans="1:23" ht="6" customHeight="1" x14ac:dyDescent="0.25">
      <c r="B12" s="9"/>
      <c r="C12" s="9"/>
      <c r="D12" s="9"/>
      <c r="E12" s="9"/>
      <c r="F12" s="9"/>
      <c r="G12" s="9"/>
      <c r="H12" s="44"/>
      <c r="I12" s="155"/>
      <c r="J12" s="7"/>
      <c r="K12" s="8"/>
      <c r="L12" s="7"/>
      <c r="M12" s="8"/>
      <c r="N12" s="7"/>
      <c r="O12" s="8"/>
      <c r="P12" s="7"/>
      <c r="Q12" s="8"/>
      <c r="R12" s="7"/>
      <c r="S12" s="8"/>
      <c r="T12" s="8"/>
      <c r="U12" s="10"/>
      <c r="W12" s="41"/>
    </row>
    <row r="13" spans="1:23" x14ac:dyDescent="0.25">
      <c r="B13" s="7" t="s">
        <v>337</v>
      </c>
      <c r="C13" s="9"/>
      <c r="D13" s="9"/>
      <c r="E13" s="9"/>
      <c r="F13" s="9"/>
      <c r="G13" s="41" t="s">
        <v>338</v>
      </c>
      <c r="H13" s="44" t="s">
        <v>1</v>
      </c>
      <c r="I13" s="44"/>
      <c r="J13" s="7"/>
      <c r="K13" s="8"/>
      <c r="L13" s="7"/>
      <c r="M13" s="8"/>
      <c r="N13" s="7"/>
      <c r="O13" s="8"/>
      <c r="P13" s="7"/>
      <c r="Q13" s="8"/>
      <c r="R13" s="7"/>
      <c r="S13" s="8"/>
      <c r="T13" s="8"/>
      <c r="U13" s="10"/>
      <c r="W13" s="44"/>
    </row>
    <row r="14" spans="1:23" ht="15.75" thickBot="1" x14ac:dyDescent="0.3">
      <c r="B14" s="9" t="s">
        <v>339</v>
      </c>
      <c r="C14" s="9"/>
      <c r="D14" s="9"/>
      <c r="E14" s="9"/>
      <c r="F14" s="9"/>
      <c r="G14" s="10">
        <v>20</v>
      </c>
      <c r="H14" s="44"/>
      <c r="I14" s="44"/>
      <c r="J14" s="7"/>
      <c r="K14" s="8"/>
      <c r="L14" s="7"/>
      <c r="M14" s="8"/>
      <c r="N14" s="7"/>
      <c r="O14" s="8"/>
      <c r="P14" s="7"/>
      <c r="Q14" s="8"/>
      <c r="R14" s="7"/>
      <c r="S14" s="8"/>
      <c r="T14" s="8"/>
      <c r="U14" s="10"/>
      <c r="W14" s="247" t="e">
        <f>SUM(#REF!)</f>
        <v>#REF!</v>
      </c>
    </row>
    <row r="15" spans="1:23" ht="15.75" thickTop="1" x14ac:dyDescent="0.25">
      <c r="B15" s="9" t="s">
        <v>385</v>
      </c>
      <c r="C15" s="9"/>
      <c r="D15" s="9"/>
      <c r="E15" s="9"/>
      <c r="F15" s="9"/>
      <c r="G15" s="10">
        <v>12.5</v>
      </c>
      <c r="H15" s="10"/>
      <c r="I15" s="10"/>
      <c r="J15" s="7"/>
      <c r="K15" s="8"/>
      <c r="L15" s="7"/>
      <c r="M15" s="8"/>
      <c r="N15" s="7"/>
      <c r="O15" s="8"/>
      <c r="P15" s="7"/>
      <c r="Q15" s="8"/>
      <c r="R15" s="7"/>
      <c r="S15" s="8"/>
      <c r="T15" s="8"/>
      <c r="U15" s="10"/>
      <c r="W15" s="41"/>
    </row>
    <row r="16" spans="1:23" ht="15.75" customHeight="1" x14ac:dyDescent="0.25">
      <c r="B16" s="9" t="s">
        <v>386</v>
      </c>
      <c r="C16" s="9"/>
      <c r="D16" s="9"/>
      <c r="E16" s="9"/>
      <c r="F16" s="9"/>
      <c r="G16" s="10">
        <v>25</v>
      </c>
      <c r="H16" s="39"/>
      <c r="I16" s="39"/>
      <c r="J16" s="7"/>
      <c r="K16" s="39"/>
      <c r="L16" s="7"/>
      <c r="M16" s="39"/>
      <c r="N16" s="7"/>
      <c r="O16" s="39"/>
      <c r="P16" s="7"/>
      <c r="Q16" s="39"/>
      <c r="R16" s="7"/>
      <c r="S16" s="39"/>
      <c r="T16" s="39"/>
      <c r="U16" s="96"/>
      <c r="W16" s="38"/>
    </row>
    <row r="17" spans="1:23" ht="40.5" customHeight="1" x14ac:dyDescent="0.25">
      <c r="B17" s="304" t="s">
        <v>340</v>
      </c>
      <c r="C17" s="304"/>
      <c r="D17" s="304"/>
      <c r="E17" s="304"/>
      <c r="F17" s="304"/>
      <c r="G17" s="304"/>
      <c r="H17" s="304"/>
      <c r="I17" s="304"/>
      <c r="J17" s="9"/>
      <c r="K17" s="39"/>
      <c r="L17" s="9"/>
      <c r="M17" s="39"/>
      <c r="N17" s="9"/>
      <c r="O17" s="39"/>
      <c r="P17" s="9"/>
      <c r="Q17" s="39"/>
      <c r="R17" s="9"/>
      <c r="S17" s="39"/>
      <c r="T17" s="39"/>
      <c r="U17" s="39"/>
      <c r="W17" s="38"/>
    </row>
    <row r="18" spans="1:23" ht="5.25" customHeight="1" x14ac:dyDescent="0.25">
      <c r="B18" s="248"/>
      <c r="C18" s="248"/>
      <c r="D18" s="248"/>
      <c r="E18" s="248"/>
      <c r="F18" s="248"/>
      <c r="G18" s="248"/>
      <c r="H18" s="248"/>
      <c r="I18" s="248"/>
      <c r="J18" s="9"/>
      <c r="K18" s="39"/>
      <c r="L18" s="9"/>
      <c r="M18" s="39"/>
      <c r="N18" s="9"/>
      <c r="O18" s="39"/>
      <c r="P18" s="9"/>
      <c r="Q18" s="39"/>
      <c r="R18" s="9"/>
      <c r="S18" s="39"/>
      <c r="T18" s="39"/>
      <c r="U18" s="39"/>
      <c r="W18" s="38"/>
    </row>
    <row r="19" spans="1:23" ht="15" customHeight="1" x14ac:dyDescent="0.25">
      <c r="B19" s="304" t="s">
        <v>341</v>
      </c>
      <c r="C19" s="304"/>
      <c r="D19" s="304"/>
      <c r="E19" s="304"/>
      <c r="F19" s="304"/>
      <c r="G19" s="304"/>
      <c r="H19" s="304"/>
      <c r="I19" s="304"/>
      <c r="J19" s="9"/>
      <c r="K19" s="39"/>
      <c r="L19" s="9"/>
      <c r="M19" s="39"/>
      <c r="N19" s="9"/>
      <c r="O19" s="39"/>
      <c r="P19" s="9"/>
      <c r="Q19" s="39"/>
      <c r="R19" s="9"/>
      <c r="S19" s="39"/>
      <c r="T19" s="39"/>
      <c r="U19" s="39"/>
      <c r="W19" s="38"/>
    </row>
    <row r="20" spans="1:23" ht="15" customHeight="1" x14ac:dyDescent="0.25">
      <c r="B20" s="305"/>
      <c r="C20" s="305"/>
      <c r="D20" s="305"/>
      <c r="E20" s="305"/>
      <c r="F20" s="305"/>
      <c r="G20" s="305"/>
      <c r="H20" s="305"/>
      <c r="I20" s="305"/>
      <c r="J20" s="9"/>
      <c r="K20" s="39"/>
      <c r="L20" s="9"/>
      <c r="M20" s="39"/>
      <c r="N20" s="9"/>
      <c r="O20" s="39"/>
      <c r="P20" s="9"/>
      <c r="Q20" s="39"/>
      <c r="R20" s="9"/>
      <c r="S20" s="39"/>
      <c r="T20" s="39"/>
      <c r="U20" s="39"/>
      <c r="W20" s="38"/>
    </row>
    <row r="21" spans="1:23" ht="6.75" customHeight="1" x14ac:dyDescent="0.25">
      <c r="B21" s="9"/>
      <c r="C21" s="9"/>
      <c r="D21" s="9"/>
      <c r="E21" s="9"/>
      <c r="F21" s="9"/>
      <c r="G21" s="9"/>
      <c r="H21" s="39"/>
      <c r="I21" s="39"/>
      <c r="J21" s="9"/>
      <c r="K21" s="39"/>
      <c r="L21" s="9"/>
      <c r="M21" s="39"/>
      <c r="N21" s="9"/>
      <c r="O21" s="39"/>
      <c r="P21" s="9"/>
      <c r="Q21" s="39"/>
      <c r="R21" s="9"/>
      <c r="S21" s="39"/>
      <c r="T21" s="39"/>
      <c r="U21" s="39"/>
      <c r="W21" s="38">
        <v>302500</v>
      </c>
    </row>
    <row r="22" spans="1:23" ht="15" customHeight="1" x14ac:dyDescent="0.25">
      <c r="B22" s="296" t="s">
        <v>342</v>
      </c>
      <c r="C22" s="296"/>
      <c r="D22" s="296"/>
      <c r="E22" s="296"/>
      <c r="F22" s="296"/>
      <c r="G22" s="296"/>
      <c r="H22" s="296"/>
      <c r="I22" s="296"/>
      <c r="J22" s="9"/>
      <c r="K22" s="39">
        <f>17823086+1468900</f>
        <v>19291986</v>
      </c>
      <c r="L22" s="9"/>
      <c r="M22" s="39">
        <f>12986200+960000</f>
        <v>13946200</v>
      </c>
      <c r="N22" s="9"/>
      <c r="O22" s="39">
        <f>6993750+147500</f>
        <v>7141250</v>
      </c>
      <c r="P22" s="9"/>
      <c r="Q22" s="39">
        <v>11482000</v>
      </c>
      <c r="R22" s="9"/>
      <c r="S22" s="39">
        <f>9089000+1212750</f>
        <v>10301750</v>
      </c>
      <c r="T22" s="39"/>
      <c r="U22" s="39">
        <v>7563500</v>
      </c>
      <c r="W22" s="38">
        <v>42035874</v>
      </c>
    </row>
    <row r="23" spans="1:23" x14ac:dyDescent="0.25">
      <c r="B23" s="296"/>
      <c r="C23" s="296"/>
      <c r="D23" s="296"/>
      <c r="E23" s="296"/>
      <c r="F23" s="296"/>
      <c r="G23" s="296"/>
      <c r="H23" s="296"/>
      <c r="I23" s="296"/>
      <c r="J23" s="9"/>
      <c r="K23" s="39">
        <v>1691100</v>
      </c>
      <c r="L23" s="9"/>
      <c r="M23" s="39">
        <v>882617</v>
      </c>
      <c r="N23" s="9"/>
      <c r="O23" s="39">
        <v>457400</v>
      </c>
      <c r="P23" s="9"/>
      <c r="Q23" s="39">
        <v>1391300</v>
      </c>
      <c r="R23" s="9"/>
      <c r="S23" s="39">
        <v>593900</v>
      </c>
      <c r="T23" s="39"/>
      <c r="U23" s="44">
        <v>342800</v>
      </c>
      <c r="W23" s="38">
        <v>5332272</v>
      </c>
    </row>
    <row r="24" spans="1:23" ht="5.25" customHeight="1" x14ac:dyDescent="0.25">
      <c r="B24" s="9"/>
      <c r="C24" s="9"/>
      <c r="D24" s="9"/>
      <c r="E24" s="9"/>
      <c r="F24" s="9"/>
      <c r="G24" s="9"/>
      <c r="H24" s="39"/>
      <c r="I24" s="39"/>
      <c r="J24" s="9"/>
      <c r="K24" s="39"/>
      <c r="L24" s="9"/>
      <c r="M24" s="39"/>
      <c r="N24" s="9"/>
      <c r="O24" s="39"/>
      <c r="P24" s="9"/>
      <c r="Q24" s="39"/>
      <c r="R24" s="9"/>
      <c r="S24" s="39"/>
      <c r="T24" s="39"/>
      <c r="U24" s="39"/>
      <c r="W24" s="38">
        <v>11834000</v>
      </c>
    </row>
    <row r="25" spans="1:23" ht="6" customHeight="1" x14ac:dyDescent="0.25">
      <c r="B25" s="9"/>
      <c r="C25" s="9"/>
      <c r="D25" s="9"/>
      <c r="E25" s="9"/>
      <c r="F25" s="9"/>
      <c r="G25" s="9"/>
      <c r="H25" s="236"/>
      <c r="I25" s="236"/>
      <c r="J25" s="254"/>
      <c r="K25" s="255"/>
      <c r="L25" s="254"/>
      <c r="M25" s="255"/>
      <c r="N25" s="254"/>
      <c r="O25" s="255"/>
      <c r="P25" s="254"/>
      <c r="Q25" s="255"/>
      <c r="R25" s="254"/>
      <c r="S25" s="255"/>
      <c r="T25" s="255"/>
      <c r="U25" s="255"/>
      <c r="V25" s="119"/>
      <c r="W25" s="38"/>
    </row>
    <row r="26" spans="1:23" ht="16.5" customHeight="1" thickBot="1" x14ac:dyDescent="0.3">
      <c r="A26" s="2" t="s">
        <v>387</v>
      </c>
      <c r="B26" s="7" t="s">
        <v>204</v>
      </c>
      <c r="C26" s="9"/>
      <c r="D26" s="9"/>
      <c r="E26" s="9"/>
      <c r="F26" s="9"/>
      <c r="G26" s="9"/>
      <c r="H26" s="44"/>
      <c r="I26" s="44"/>
      <c r="J26" s="254"/>
      <c r="K26" s="256" t="e">
        <f>+#REF!+#REF!</f>
        <v>#REF!</v>
      </c>
      <c r="L26" s="254"/>
      <c r="M26" s="256" t="e">
        <f>+#REF!+#REF!</f>
        <v>#REF!</v>
      </c>
      <c r="N26" s="254"/>
      <c r="O26" s="256" t="e">
        <f>+#REF!+#REF!</f>
        <v>#REF!</v>
      </c>
      <c r="P26" s="254"/>
      <c r="Q26" s="256" t="e">
        <f>+#REF!+#REF!</f>
        <v>#REF!</v>
      </c>
      <c r="R26" s="257"/>
      <c r="S26" s="256" t="e">
        <f>+#REF!+#REF!</f>
        <v>#REF!</v>
      </c>
      <c r="T26" s="258"/>
      <c r="U26" s="256" t="e">
        <f>+#REF!+#REF!</f>
        <v>#REF!</v>
      </c>
      <c r="V26" s="119"/>
      <c r="W26" s="46" t="e">
        <f>+#REF!+#REF!</f>
        <v>#REF!</v>
      </c>
    </row>
    <row r="27" spans="1:23" ht="4.5" customHeight="1" thickTop="1" x14ac:dyDescent="0.25">
      <c r="A27" s="2"/>
      <c r="B27" s="7"/>
      <c r="C27" s="9"/>
      <c r="D27" s="9"/>
      <c r="E27" s="9"/>
      <c r="F27" s="9"/>
      <c r="G27" s="9"/>
      <c r="H27" s="44"/>
      <c r="I27" s="44"/>
      <c r="J27" s="254"/>
      <c r="K27" s="259"/>
      <c r="L27" s="254"/>
      <c r="M27" s="259"/>
      <c r="N27" s="254"/>
      <c r="O27" s="259"/>
      <c r="P27" s="254"/>
      <c r="Q27" s="259"/>
      <c r="R27" s="257"/>
      <c r="S27" s="259"/>
      <c r="T27" s="255"/>
      <c r="U27" s="259"/>
      <c r="V27" s="119"/>
      <c r="W27" s="96"/>
    </row>
    <row r="28" spans="1:23" x14ac:dyDescent="0.25">
      <c r="B28" s="244" t="s">
        <v>388</v>
      </c>
      <c r="C28" s="244"/>
      <c r="D28" s="244"/>
      <c r="E28" s="244"/>
      <c r="F28" s="244"/>
      <c r="G28" s="244"/>
      <c r="H28" s="244"/>
      <c r="I28" s="244"/>
      <c r="J28" s="119"/>
      <c r="K28" s="253"/>
      <c r="L28" s="119"/>
      <c r="M28" s="253"/>
      <c r="N28" s="119"/>
      <c r="O28" s="119"/>
      <c r="P28" s="119"/>
      <c r="Q28" s="119"/>
      <c r="R28" s="119"/>
      <c r="S28" s="119"/>
      <c r="T28" s="119"/>
      <c r="U28" s="119"/>
      <c r="V28" s="119"/>
    </row>
    <row r="29" spans="1:23" x14ac:dyDescent="0.25">
      <c r="B29" s="262" t="s">
        <v>389</v>
      </c>
      <c r="C29" s="244"/>
      <c r="D29" s="244"/>
      <c r="E29" s="244"/>
      <c r="F29" s="244"/>
      <c r="G29" s="244"/>
      <c r="H29" s="244"/>
      <c r="I29" s="244"/>
      <c r="J29" s="119"/>
      <c r="K29" s="119"/>
      <c r="L29" s="119"/>
      <c r="M29" s="119"/>
      <c r="N29" s="119"/>
      <c r="O29" s="253"/>
      <c r="P29" s="119"/>
      <c r="Q29" s="119"/>
      <c r="R29" s="119"/>
      <c r="S29" s="119"/>
      <c r="T29" s="119"/>
      <c r="U29" s="119"/>
      <c r="V29" s="119"/>
      <c r="W29" s="36" t="e">
        <f>W26-114754753</f>
        <v>#REF!</v>
      </c>
    </row>
    <row r="30" spans="1:23" x14ac:dyDescent="0.25">
      <c r="B30" s="303" t="s">
        <v>390</v>
      </c>
      <c r="C30" s="303"/>
      <c r="D30" s="303"/>
      <c r="E30" s="303"/>
      <c r="F30" s="303"/>
      <c r="G30" s="303"/>
      <c r="H30" s="303"/>
      <c r="I30" s="303"/>
      <c r="J30" s="119"/>
      <c r="K30" s="119"/>
      <c r="L30" s="119"/>
      <c r="M30" s="119"/>
      <c r="N30" s="119"/>
      <c r="O30" s="119"/>
      <c r="P30" s="119"/>
      <c r="Q30" s="119"/>
      <c r="R30" s="119"/>
      <c r="S30" s="119"/>
      <c r="T30" s="119"/>
      <c r="U30" s="119"/>
      <c r="V30" s="119"/>
    </row>
    <row r="31" spans="1:23" x14ac:dyDescent="0.25">
      <c r="B31" s="244" t="s">
        <v>391</v>
      </c>
      <c r="C31" s="244"/>
      <c r="D31" s="244"/>
      <c r="E31" s="244"/>
      <c r="F31" s="244"/>
      <c r="G31" s="244"/>
      <c r="H31" s="244"/>
      <c r="I31" s="244"/>
      <c r="J31" s="119"/>
      <c r="K31" s="119"/>
      <c r="L31" s="119"/>
      <c r="M31" s="119"/>
      <c r="N31" s="119"/>
      <c r="O31" s="119"/>
      <c r="P31" s="119"/>
      <c r="Q31" s="119"/>
      <c r="R31" s="119"/>
      <c r="S31" s="119"/>
      <c r="T31" s="119"/>
      <c r="U31" s="119"/>
      <c r="V31" s="119"/>
    </row>
    <row r="32" spans="1:23" x14ac:dyDescent="0.25">
      <c r="B32" s="244" t="s">
        <v>392</v>
      </c>
      <c r="C32" s="244"/>
      <c r="D32" s="244"/>
      <c r="E32" s="244"/>
      <c r="F32" s="244"/>
      <c r="G32" s="244"/>
      <c r="H32" s="244"/>
      <c r="I32" s="244"/>
      <c r="J32" s="119"/>
      <c r="K32" s="119"/>
      <c r="L32" s="119"/>
      <c r="M32" s="119"/>
      <c r="N32" s="119"/>
      <c r="O32" s="119"/>
      <c r="P32" s="119"/>
      <c r="Q32" s="119"/>
      <c r="R32" s="119"/>
      <c r="S32" s="119"/>
      <c r="T32" s="119"/>
      <c r="U32" s="119"/>
      <c r="V32" s="119"/>
    </row>
    <row r="33" spans="1:22" x14ac:dyDescent="0.25">
      <c r="B33" s="9"/>
      <c r="C33" s="9"/>
      <c r="D33" s="9"/>
      <c r="E33" s="9"/>
      <c r="F33" s="9"/>
      <c r="G33" s="9"/>
      <c r="H33" s="44"/>
      <c r="I33" s="155"/>
      <c r="J33" s="119"/>
      <c r="K33" s="119"/>
      <c r="L33" s="119"/>
      <c r="M33" s="119"/>
      <c r="N33" s="119"/>
      <c r="O33" s="119"/>
      <c r="P33" s="119"/>
      <c r="Q33" s="119"/>
      <c r="R33" s="119"/>
      <c r="S33" s="119"/>
      <c r="T33" s="119"/>
      <c r="U33" s="119"/>
      <c r="V33" s="119"/>
    </row>
    <row r="34" spans="1:22" x14ac:dyDescent="0.25">
      <c r="A34" s="2" t="s">
        <v>343</v>
      </c>
      <c r="B34" s="7" t="s">
        <v>344</v>
      </c>
      <c r="C34" s="9"/>
      <c r="D34" s="9"/>
      <c r="E34" s="9"/>
      <c r="F34" s="9"/>
      <c r="G34" s="44"/>
      <c r="H34" s="44"/>
      <c r="I34" s="44"/>
    </row>
    <row r="35" spans="1:22" ht="4.5" customHeight="1" x14ac:dyDescent="0.25">
      <c r="A35" s="2"/>
      <c r="B35" s="7"/>
      <c r="C35" s="9"/>
      <c r="D35" s="9"/>
      <c r="E35" s="9"/>
      <c r="F35" s="9"/>
      <c r="G35" s="44"/>
      <c r="H35" s="44"/>
      <c r="I35" s="44"/>
    </row>
    <row r="36" spans="1:22" x14ac:dyDescent="0.25">
      <c r="B36" s="9" t="s">
        <v>393</v>
      </c>
      <c r="C36" s="9"/>
      <c r="D36" s="9"/>
      <c r="E36" s="9"/>
      <c r="F36" s="9"/>
      <c r="G36" s="10"/>
      <c r="H36" s="44"/>
      <c r="I36" s="44"/>
    </row>
    <row r="37" spans="1:22" x14ac:dyDescent="0.25">
      <c r="B37" s="9" t="s">
        <v>394</v>
      </c>
      <c r="C37" s="9"/>
      <c r="D37" s="9"/>
      <c r="E37" s="9"/>
      <c r="F37" s="9"/>
      <c r="G37" s="10"/>
      <c r="H37" s="44"/>
      <c r="I37" s="44"/>
    </row>
    <row r="38" spans="1:22" x14ac:dyDescent="0.25">
      <c r="I38" s="260"/>
    </row>
    <row r="39" spans="1:22" x14ac:dyDescent="0.25">
      <c r="A39" s="2" t="s">
        <v>345</v>
      </c>
      <c r="B39" s="2" t="s">
        <v>200</v>
      </c>
    </row>
    <row r="40" spans="1:22" ht="4.5" customHeight="1" x14ac:dyDescent="0.25">
      <c r="A40" s="2"/>
      <c r="B40" s="2"/>
    </row>
    <row r="41" spans="1:22" x14ac:dyDescent="0.25">
      <c r="B41" s="47" t="s">
        <v>395</v>
      </c>
    </row>
    <row r="42" spans="1:22" x14ac:dyDescent="0.25">
      <c r="B42" s="47" t="s">
        <v>396</v>
      </c>
    </row>
    <row r="43" spans="1:22" x14ac:dyDescent="0.25">
      <c r="B43" s="47" t="s">
        <v>397</v>
      </c>
    </row>
    <row r="44" spans="1:22" x14ac:dyDescent="0.25">
      <c r="B44" s="47" t="s">
        <v>398</v>
      </c>
    </row>
    <row r="45" spans="1:22" x14ac:dyDescent="0.25">
      <c r="B45" s="47" t="s">
        <v>399</v>
      </c>
    </row>
    <row r="46" spans="1:22" x14ac:dyDescent="0.25">
      <c r="B46" s="47"/>
    </row>
    <row r="47" spans="1:22" x14ac:dyDescent="0.25">
      <c r="A47" s="2" t="s">
        <v>346</v>
      </c>
      <c r="B47" s="2" t="s">
        <v>202</v>
      </c>
    </row>
    <row r="48" spans="1:22" ht="3" customHeight="1" x14ac:dyDescent="0.25">
      <c r="A48" s="2"/>
      <c r="B48" s="2"/>
    </row>
    <row r="49" spans="1:21" x14ac:dyDescent="0.25">
      <c r="A49" s="2"/>
      <c r="B49" s="1" t="s">
        <v>400</v>
      </c>
    </row>
    <row r="50" spans="1:21" x14ac:dyDescent="0.25">
      <c r="A50" s="2"/>
      <c r="B50" s="1" t="s">
        <v>401</v>
      </c>
    </row>
    <row r="51" spans="1:21" x14ac:dyDescent="0.25">
      <c r="A51" s="2"/>
      <c r="B51" s="1" t="s">
        <v>402</v>
      </c>
    </row>
    <row r="52" spans="1:21" x14ac:dyDescent="0.25">
      <c r="A52" s="2"/>
      <c r="B52" s="1" t="s">
        <v>403</v>
      </c>
    </row>
    <row r="53" spans="1:21" x14ac:dyDescent="0.25">
      <c r="A53" s="2"/>
    </row>
    <row r="54" spans="1:21" x14ac:dyDescent="0.25">
      <c r="A54" s="2"/>
    </row>
    <row r="55" spans="1:21" x14ac:dyDescent="0.25">
      <c r="A55" s="2"/>
    </row>
    <row r="56" spans="1:21" x14ac:dyDescent="0.25">
      <c r="A56" s="2"/>
      <c r="B56" s="250" t="s">
        <v>366</v>
      </c>
      <c r="C56" s="243"/>
      <c r="D56" s="243"/>
      <c r="F56" s="2" t="s">
        <v>404</v>
      </c>
      <c r="G56" s="2"/>
      <c r="H56" s="2" t="s">
        <v>405</v>
      </c>
    </row>
    <row r="57" spans="1:21" x14ac:dyDescent="0.25">
      <c r="A57" s="2"/>
      <c r="B57" s="2"/>
    </row>
    <row r="59" spans="1:21" x14ac:dyDescent="0.25">
      <c r="U59" s="38"/>
    </row>
    <row r="60" spans="1:21" x14ac:dyDescent="0.25">
      <c r="U60" s="38"/>
    </row>
    <row r="61" spans="1:21" x14ac:dyDescent="0.25">
      <c r="U61" s="38"/>
    </row>
    <row r="62" spans="1:21" x14ac:dyDescent="0.25">
      <c r="U62" s="38"/>
    </row>
  </sheetData>
  <mergeCells count="6">
    <mergeCell ref="B22:I23"/>
    <mergeCell ref="B30:I30"/>
    <mergeCell ref="B9:I10"/>
    <mergeCell ref="B11:I11"/>
    <mergeCell ref="B17:I17"/>
    <mergeCell ref="B19:I20"/>
  </mergeCells>
  <pageMargins left="0.93" right="0.36" top="0.38" bottom="0.32" header="0.3" footer="0.16"/>
  <pageSetup paperSize="9" scale="95" orientation="portrait" horizontalDpi="4294967293" verticalDpi="4294967293" r:id="rId1"/>
  <headerFooter>
    <oddFooter>&amp;C12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8"/>
  <sheetViews>
    <sheetView showGridLines="0" view="pageBreakPreview" topLeftCell="A40" zoomScaleNormal="100" zoomScaleSheetLayoutView="100" workbookViewId="0">
      <selection activeCell="B12" sqref="B12:J16"/>
    </sheetView>
  </sheetViews>
  <sheetFormatPr defaultRowHeight="12.75" x14ac:dyDescent="0.2"/>
  <cols>
    <col min="1" max="1" width="4.140625" customWidth="1"/>
  </cols>
  <sheetData>
    <row r="1" spans="1:27" ht="15" x14ac:dyDescent="0.25">
      <c r="A1" s="215" t="str">
        <f>+'Note (i-iii)'!A1</f>
        <v>A-ONE ELECTRONICS (U) LIMITED</v>
      </c>
      <c r="B1" s="166"/>
      <c r="C1" s="166"/>
      <c r="D1" s="166"/>
      <c r="E1" s="168"/>
      <c r="F1" s="168"/>
      <c r="G1" s="173"/>
      <c r="H1" s="173"/>
      <c r="I1" s="173"/>
      <c r="J1" s="173"/>
      <c r="K1" s="173"/>
      <c r="L1" s="173"/>
      <c r="M1" s="173"/>
      <c r="N1" s="173"/>
      <c r="O1" s="173"/>
      <c r="P1" s="173"/>
      <c r="Q1" s="173"/>
      <c r="R1" s="173"/>
      <c r="S1" s="173"/>
      <c r="T1" s="173"/>
      <c r="U1" s="173"/>
      <c r="V1" s="173"/>
      <c r="W1" s="174"/>
      <c r="X1" s="174"/>
      <c r="Y1" s="174"/>
      <c r="Z1" s="174"/>
      <c r="AA1" s="174"/>
    </row>
    <row r="2" spans="1:27" ht="15" x14ac:dyDescent="0.25">
      <c r="A2" s="216" t="s">
        <v>18</v>
      </c>
      <c r="B2" s="168"/>
      <c r="C2" s="166"/>
      <c r="D2" s="166"/>
      <c r="E2" s="168"/>
      <c r="F2" s="168"/>
      <c r="G2" s="173"/>
      <c r="H2" s="173"/>
      <c r="I2" s="173"/>
      <c r="J2" s="173"/>
      <c r="K2" s="173"/>
      <c r="L2" s="173"/>
      <c r="M2" s="173"/>
      <c r="N2" s="173"/>
      <c r="O2" s="173"/>
      <c r="P2" s="173"/>
      <c r="Q2" s="173"/>
      <c r="R2" s="173"/>
      <c r="S2" s="173"/>
      <c r="T2" s="173"/>
      <c r="U2" s="173"/>
      <c r="V2" s="173"/>
      <c r="W2" s="174"/>
      <c r="X2" s="174"/>
      <c r="Y2" s="174"/>
      <c r="Z2" s="174"/>
      <c r="AA2" s="174"/>
    </row>
    <row r="3" spans="1:27" ht="15.75" thickBot="1" x14ac:dyDescent="0.3">
      <c r="A3" s="217" t="str">
        <f>info!A3</f>
        <v>For the year ended 30th June 2016</v>
      </c>
      <c r="B3" s="171"/>
      <c r="C3" s="169"/>
      <c r="D3" s="169"/>
      <c r="E3" s="171"/>
      <c r="F3" s="171"/>
      <c r="G3" s="170"/>
      <c r="H3" s="170"/>
      <c r="I3" s="170"/>
      <c r="J3" s="170"/>
      <c r="K3" s="173"/>
      <c r="L3" s="173"/>
      <c r="M3" s="173"/>
      <c r="N3" s="173"/>
      <c r="O3" s="173"/>
      <c r="P3" s="173"/>
      <c r="Q3" s="173"/>
      <c r="R3" s="173"/>
      <c r="S3" s="173"/>
      <c r="T3" s="173"/>
      <c r="U3" s="173"/>
      <c r="V3" s="173"/>
      <c r="W3" s="174"/>
      <c r="X3" s="174"/>
      <c r="Y3" s="171"/>
      <c r="Z3" s="174"/>
      <c r="AA3" s="174"/>
    </row>
    <row r="4" spans="1:27" ht="15" x14ac:dyDescent="0.25">
      <c r="A4" s="218"/>
      <c r="B4" s="173"/>
      <c r="C4" s="174"/>
      <c r="D4" s="173"/>
      <c r="E4" s="173"/>
      <c r="F4" s="173"/>
      <c r="G4" s="173"/>
      <c r="H4" s="182"/>
      <c r="I4" s="173"/>
      <c r="J4" s="182"/>
      <c r="K4" s="173"/>
      <c r="L4" s="173"/>
      <c r="M4" s="173"/>
      <c r="N4" s="173"/>
      <c r="O4" s="173"/>
      <c r="P4" s="173"/>
      <c r="Q4" s="173"/>
      <c r="R4" s="173"/>
      <c r="S4" s="173"/>
      <c r="T4" s="173"/>
      <c r="U4" s="173"/>
      <c r="V4" s="173"/>
      <c r="W4" s="174"/>
      <c r="X4" s="182"/>
      <c r="Y4" s="174"/>
      <c r="Z4" s="174"/>
      <c r="AA4" s="174"/>
    </row>
    <row r="5" spans="1:27" ht="15" x14ac:dyDescent="0.25">
      <c r="A5" s="219" t="s">
        <v>311</v>
      </c>
      <c r="B5" s="191" t="s">
        <v>312</v>
      </c>
      <c r="C5" s="174"/>
      <c r="D5" s="207"/>
      <c r="E5" s="173"/>
      <c r="F5" s="173"/>
      <c r="G5" s="173"/>
      <c r="H5" s="183"/>
      <c r="I5" s="184"/>
      <c r="J5" s="183"/>
      <c r="K5" s="173"/>
      <c r="L5" s="182"/>
      <c r="M5" s="173"/>
      <c r="N5" s="182"/>
      <c r="O5" s="173"/>
      <c r="P5" s="182"/>
      <c r="Q5" s="173"/>
      <c r="R5" s="182"/>
      <c r="S5" s="173"/>
      <c r="T5" s="182"/>
      <c r="U5" s="182"/>
      <c r="V5" s="194"/>
      <c r="W5" s="174"/>
      <c r="X5" s="182"/>
      <c r="Y5" s="174"/>
      <c r="Z5" s="174"/>
      <c r="AA5" s="174"/>
    </row>
    <row r="6" spans="1:27" ht="15" x14ac:dyDescent="0.25">
      <c r="A6" s="218"/>
      <c r="B6" s="191"/>
      <c r="C6" s="207"/>
      <c r="D6" s="207"/>
      <c r="E6" s="173"/>
      <c r="F6" s="173"/>
      <c r="G6" s="173"/>
      <c r="H6" s="183"/>
      <c r="I6" s="184"/>
      <c r="J6" s="183"/>
      <c r="K6" s="173"/>
      <c r="L6" s="182"/>
      <c r="M6" s="173"/>
      <c r="N6" s="182"/>
      <c r="O6" s="173"/>
      <c r="P6" s="182"/>
      <c r="Q6" s="173"/>
      <c r="R6" s="182"/>
      <c r="S6" s="173"/>
      <c r="T6" s="182"/>
      <c r="U6" s="182"/>
      <c r="V6" s="194"/>
      <c r="W6" s="174"/>
      <c r="X6" s="195"/>
      <c r="Y6" s="174"/>
      <c r="Z6" s="174"/>
      <c r="AA6" s="174"/>
    </row>
    <row r="7" spans="1:27" ht="15" x14ac:dyDescent="0.25">
      <c r="A7" s="218"/>
      <c r="B7" s="191" t="s">
        <v>313</v>
      </c>
      <c r="C7" s="191" t="s">
        <v>314</v>
      </c>
      <c r="D7" s="174"/>
      <c r="E7" s="173"/>
      <c r="F7" s="173"/>
      <c r="G7" s="173"/>
      <c r="H7" s="196"/>
      <c r="I7" s="173"/>
      <c r="J7" s="196"/>
      <c r="K7" s="173"/>
      <c r="L7" s="195"/>
      <c r="M7" s="173"/>
      <c r="N7" s="195"/>
      <c r="O7" s="173"/>
      <c r="P7" s="195"/>
      <c r="Q7" s="173"/>
      <c r="R7" s="195"/>
      <c r="S7" s="173"/>
      <c r="T7" s="195"/>
      <c r="U7" s="220"/>
      <c r="V7" s="221"/>
      <c r="W7" s="174"/>
      <c r="X7" s="182"/>
      <c r="Y7" s="174"/>
      <c r="Z7" s="174"/>
      <c r="AA7" s="174"/>
    </row>
    <row r="8" spans="1:27" ht="34.5" customHeight="1" x14ac:dyDescent="0.25">
      <c r="A8" s="218"/>
      <c r="B8" s="310" t="s">
        <v>315</v>
      </c>
      <c r="C8" s="310"/>
      <c r="D8" s="310"/>
      <c r="E8" s="310"/>
      <c r="F8" s="310"/>
      <c r="G8" s="310"/>
      <c r="H8" s="310"/>
      <c r="I8" s="310"/>
      <c r="J8" s="310"/>
      <c r="K8" s="173"/>
      <c r="L8" s="182"/>
      <c r="M8" s="173"/>
      <c r="N8" s="182"/>
      <c r="O8" s="173"/>
      <c r="P8" s="182"/>
      <c r="Q8" s="173"/>
      <c r="R8" s="182"/>
      <c r="S8" s="173"/>
      <c r="T8" s="182"/>
      <c r="U8" s="182"/>
      <c r="V8" s="194"/>
      <c r="W8" s="174"/>
      <c r="X8" s="182"/>
      <c r="Y8" s="174"/>
      <c r="Z8" s="174"/>
      <c r="AA8" s="174"/>
    </row>
    <row r="9" spans="1:27" ht="10.5" customHeight="1" x14ac:dyDescent="0.25">
      <c r="A9" s="218"/>
      <c r="B9" s="208"/>
      <c r="C9" s="207"/>
      <c r="D9" s="207"/>
      <c r="E9" s="173"/>
      <c r="F9" s="173"/>
      <c r="G9" s="173"/>
      <c r="H9" s="182"/>
      <c r="I9" s="173"/>
      <c r="J9" s="182"/>
      <c r="K9" s="173"/>
      <c r="L9" s="182"/>
      <c r="M9" s="173"/>
      <c r="N9" s="182"/>
      <c r="O9" s="173"/>
      <c r="P9" s="182"/>
      <c r="Q9" s="173"/>
      <c r="R9" s="182"/>
      <c r="S9" s="173"/>
      <c r="T9" s="182"/>
      <c r="U9" s="182"/>
      <c r="V9" s="194"/>
      <c r="W9" s="174"/>
      <c r="X9" s="196"/>
      <c r="Y9" s="174"/>
      <c r="Z9" s="174"/>
      <c r="AA9" s="174"/>
    </row>
    <row r="10" spans="1:27" ht="15" x14ac:dyDescent="0.25">
      <c r="A10" s="218"/>
      <c r="B10" s="222" t="s">
        <v>316</v>
      </c>
      <c r="C10" s="173" t="s">
        <v>317</v>
      </c>
      <c r="D10" s="222"/>
      <c r="E10" s="173"/>
      <c r="F10" s="173"/>
      <c r="G10" s="173"/>
      <c r="H10" s="182"/>
      <c r="I10" s="173"/>
      <c r="J10" s="182"/>
      <c r="K10" s="173"/>
      <c r="L10" s="182"/>
      <c r="M10" s="173"/>
      <c r="N10" s="182"/>
      <c r="O10" s="173"/>
      <c r="P10" s="182"/>
      <c r="Q10" s="173"/>
      <c r="R10" s="182"/>
      <c r="S10" s="173"/>
      <c r="T10" s="182"/>
      <c r="U10" s="182"/>
      <c r="V10" s="194"/>
      <c r="W10" s="174"/>
      <c r="X10" s="196"/>
      <c r="Y10" s="174"/>
      <c r="Z10" s="174"/>
      <c r="AA10" s="174"/>
    </row>
    <row r="11" spans="1:27" ht="4.5" customHeight="1" x14ac:dyDescent="0.25">
      <c r="A11" s="218"/>
      <c r="B11" s="223" t="s">
        <v>318</v>
      </c>
      <c r="C11" s="207"/>
      <c r="D11" s="207"/>
      <c r="E11" s="173"/>
      <c r="F11" s="173"/>
      <c r="G11" s="173"/>
      <c r="H11" s="185"/>
      <c r="I11" s="173"/>
      <c r="J11" s="224"/>
      <c r="K11" s="173"/>
      <c r="L11" s="182"/>
      <c r="M11" s="173"/>
      <c r="N11" s="182"/>
      <c r="O11" s="173"/>
      <c r="P11" s="182"/>
      <c r="Q11" s="173"/>
      <c r="R11" s="182"/>
      <c r="S11" s="173"/>
      <c r="T11" s="182"/>
      <c r="U11" s="182"/>
      <c r="V11" s="194"/>
      <c r="W11" s="174"/>
      <c r="X11" s="196"/>
      <c r="Y11" s="174"/>
      <c r="Z11" s="174"/>
      <c r="AA11" s="174"/>
    </row>
    <row r="12" spans="1:27" ht="15" x14ac:dyDescent="0.25">
      <c r="A12" s="218"/>
      <c r="B12" s="310" t="s">
        <v>319</v>
      </c>
      <c r="C12" s="310"/>
      <c r="D12" s="310"/>
      <c r="E12" s="310"/>
      <c r="F12" s="310"/>
      <c r="G12" s="310"/>
      <c r="H12" s="310"/>
      <c r="I12" s="310"/>
      <c r="J12" s="310"/>
      <c r="K12" s="173"/>
      <c r="L12" s="182"/>
      <c r="M12" s="173"/>
      <c r="N12" s="182"/>
      <c r="O12" s="173"/>
      <c r="P12" s="182"/>
      <c r="Q12" s="173"/>
      <c r="R12" s="182"/>
      <c r="S12" s="173"/>
      <c r="T12" s="182"/>
      <c r="U12" s="182"/>
      <c r="V12" s="194"/>
      <c r="W12" s="174"/>
      <c r="X12" s="185"/>
      <c r="Y12" s="174"/>
      <c r="Z12" s="174"/>
      <c r="AA12" s="174"/>
    </row>
    <row r="13" spans="1:27" ht="15" x14ac:dyDescent="0.25">
      <c r="A13" s="218"/>
      <c r="B13" s="310"/>
      <c r="C13" s="310"/>
      <c r="D13" s="310"/>
      <c r="E13" s="310"/>
      <c r="F13" s="310"/>
      <c r="G13" s="310"/>
      <c r="H13" s="310"/>
      <c r="I13" s="310"/>
      <c r="J13" s="310"/>
      <c r="K13" s="173"/>
      <c r="L13" s="182"/>
      <c r="M13" s="173"/>
      <c r="N13" s="182"/>
      <c r="O13" s="173"/>
      <c r="P13" s="182"/>
      <c r="Q13" s="173"/>
      <c r="R13" s="182"/>
      <c r="S13" s="173"/>
      <c r="T13" s="182"/>
      <c r="U13" s="182"/>
      <c r="V13" s="194"/>
      <c r="W13" s="174"/>
      <c r="X13" s="185"/>
      <c r="Y13" s="174"/>
      <c r="Z13" s="174"/>
      <c r="AA13" s="174"/>
    </row>
    <row r="14" spans="1:27" ht="15" x14ac:dyDescent="0.25">
      <c r="A14" s="218"/>
      <c r="B14" s="310"/>
      <c r="C14" s="310"/>
      <c r="D14" s="310"/>
      <c r="E14" s="310"/>
      <c r="F14" s="310"/>
      <c r="G14" s="310"/>
      <c r="H14" s="310"/>
      <c r="I14" s="310"/>
      <c r="J14" s="310"/>
      <c r="K14" s="173"/>
      <c r="L14" s="182"/>
      <c r="M14" s="173"/>
      <c r="N14" s="182"/>
      <c r="O14" s="173"/>
      <c r="P14" s="182"/>
      <c r="Q14" s="173"/>
      <c r="R14" s="182"/>
      <c r="S14" s="173"/>
      <c r="T14" s="182"/>
      <c r="U14" s="182"/>
      <c r="V14" s="194"/>
      <c r="W14" s="174"/>
      <c r="X14" s="185"/>
      <c r="Y14" s="174"/>
      <c r="Z14" s="174"/>
      <c r="AA14" s="174"/>
    </row>
    <row r="15" spans="1:27" ht="15" x14ac:dyDescent="0.25">
      <c r="A15" s="218"/>
      <c r="B15" s="310"/>
      <c r="C15" s="310"/>
      <c r="D15" s="310"/>
      <c r="E15" s="310"/>
      <c r="F15" s="310"/>
      <c r="G15" s="310"/>
      <c r="H15" s="310"/>
      <c r="I15" s="310"/>
      <c r="J15" s="310"/>
      <c r="K15" s="173"/>
      <c r="L15" s="182"/>
      <c r="M15" s="173"/>
      <c r="N15" s="182"/>
      <c r="O15" s="173"/>
      <c r="P15" s="182"/>
      <c r="Q15" s="173"/>
      <c r="R15" s="182"/>
      <c r="S15" s="173"/>
      <c r="T15" s="182"/>
      <c r="U15" s="182"/>
      <c r="V15" s="194"/>
      <c r="W15" s="174"/>
      <c r="X15" s="185"/>
      <c r="Y15" s="174"/>
      <c r="Z15" s="174"/>
      <c r="AA15" s="174"/>
    </row>
    <row r="16" spans="1:27" ht="15" x14ac:dyDescent="0.25">
      <c r="A16" s="218"/>
      <c r="B16" s="310"/>
      <c r="C16" s="310"/>
      <c r="D16" s="310"/>
      <c r="E16" s="310"/>
      <c r="F16" s="310"/>
      <c r="G16" s="310"/>
      <c r="H16" s="310"/>
      <c r="I16" s="310"/>
      <c r="J16" s="310"/>
      <c r="K16" s="173"/>
      <c r="L16" s="182"/>
      <c r="M16" s="173"/>
      <c r="N16" s="182"/>
      <c r="O16" s="173"/>
      <c r="P16" s="182"/>
      <c r="Q16" s="173"/>
      <c r="R16" s="182"/>
      <c r="S16" s="173"/>
      <c r="T16" s="182"/>
      <c r="U16" s="182"/>
      <c r="V16" s="194"/>
      <c r="W16" s="174"/>
      <c r="X16" s="185"/>
      <c r="Y16" s="174"/>
      <c r="Z16" s="174"/>
      <c r="AA16" s="174"/>
    </row>
    <row r="17" spans="1:27" ht="15" x14ac:dyDescent="0.25">
      <c r="A17" s="218"/>
      <c r="B17" s="173"/>
      <c r="C17" s="174"/>
      <c r="D17" s="173"/>
      <c r="E17" s="173"/>
      <c r="F17" s="173"/>
      <c r="G17" s="173"/>
      <c r="H17" s="185"/>
      <c r="I17" s="174"/>
      <c r="J17" s="185"/>
      <c r="K17" s="173"/>
      <c r="L17" s="182"/>
      <c r="M17" s="173"/>
      <c r="N17" s="182"/>
      <c r="O17" s="173"/>
      <c r="P17" s="182"/>
      <c r="Q17" s="173"/>
      <c r="R17" s="182"/>
      <c r="S17" s="173"/>
      <c r="T17" s="182"/>
      <c r="U17" s="182"/>
      <c r="V17" s="194"/>
      <c r="W17" s="174"/>
      <c r="X17" s="185"/>
      <c r="Y17" s="174"/>
      <c r="Z17" s="174"/>
      <c r="AA17" s="174"/>
    </row>
    <row r="18" spans="1:27" ht="15" x14ac:dyDescent="0.25">
      <c r="A18" s="219" t="s">
        <v>320</v>
      </c>
      <c r="B18" s="311" t="s">
        <v>321</v>
      </c>
      <c r="C18" s="311"/>
      <c r="D18" s="311"/>
      <c r="E18" s="311"/>
      <c r="F18" s="311"/>
      <c r="G18" s="193"/>
      <c r="H18" s="193"/>
      <c r="I18" s="193"/>
      <c r="J18" s="193"/>
      <c r="K18" s="173"/>
      <c r="L18" s="182"/>
      <c r="M18" s="173"/>
      <c r="N18" s="182"/>
      <c r="O18" s="173"/>
      <c r="P18" s="182"/>
      <c r="Q18" s="173"/>
      <c r="R18" s="182"/>
      <c r="S18" s="173"/>
      <c r="T18" s="182"/>
      <c r="U18" s="182"/>
      <c r="V18" s="194"/>
      <c r="W18" s="174"/>
      <c r="X18" s="196"/>
      <c r="Y18" s="174"/>
      <c r="Z18" s="174"/>
      <c r="AA18" s="174"/>
    </row>
    <row r="19" spans="1:27" ht="15" x14ac:dyDescent="0.25">
      <c r="A19" s="218"/>
      <c r="B19" s="225"/>
      <c r="C19" s="207"/>
      <c r="D19" s="173"/>
      <c r="E19" s="173"/>
      <c r="F19" s="173"/>
      <c r="G19" s="173"/>
      <c r="H19" s="194"/>
      <c r="I19" s="174"/>
      <c r="J19" s="194"/>
      <c r="K19" s="173"/>
      <c r="L19" s="182"/>
      <c r="M19" s="173"/>
      <c r="N19" s="182"/>
      <c r="O19" s="173"/>
      <c r="P19" s="182"/>
      <c r="Q19" s="173"/>
      <c r="R19" s="182"/>
      <c r="S19" s="173"/>
      <c r="T19" s="182"/>
      <c r="U19" s="182"/>
      <c r="V19" s="194"/>
      <c r="W19" s="174"/>
      <c r="X19" s="196"/>
      <c r="Y19" s="174"/>
      <c r="Z19" s="174"/>
      <c r="AA19" s="174"/>
    </row>
    <row r="20" spans="1:27" ht="15" x14ac:dyDescent="0.25">
      <c r="A20" s="218"/>
      <c r="B20" s="312" t="s">
        <v>322</v>
      </c>
      <c r="C20" s="308"/>
      <c r="D20" s="308"/>
      <c r="E20" s="308"/>
      <c r="F20" s="308"/>
      <c r="G20" s="308"/>
      <c r="H20" s="308"/>
      <c r="I20" s="308"/>
      <c r="J20" s="308"/>
      <c r="K20" s="173"/>
      <c r="L20" s="186"/>
      <c r="M20" s="173"/>
      <c r="N20" s="186"/>
      <c r="O20" s="173"/>
      <c r="P20" s="186"/>
      <c r="Q20" s="173"/>
      <c r="R20" s="186"/>
      <c r="S20" s="173"/>
      <c r="T20" s="186"/>
      <c r="U20" s="186"/>
      <c r="V20" s="200"/>
      <c r="W20" s="174"/>
      <c r="X20" s="186"/>
      <c r="Y20" s="174"/>
      <c r="Z20" s="174"/>
      <c r="AA20" s="174"/>
    </row>
    <row r="21" spans="1:27" ht="15" x14ac:dyDescent="0.25">
      <c r="A21" s="218"/>
      <c r="B21" s="308"/>
      <c r="C21" s="308"/>
      <c r="D21" s="308"/>
      <c r="E21" s="308"/>
      <c r="F21" s="308"/>
      <c r="G21" s="308"/>
      <c r="H21" s="308"/>
      <c r="I21" s="308"/>
      <c r="J21" s="308"/>
      <c r="K21" s="173"/>
      <c r="L21" s="186"/>
      <c r="M21" s="173"/>
      <c r="N21" s="186"/>
      <c r="O21" s="173"/>
      <c r="P21" s="186"/>
      <c r="Q21" s="173"/>
      <c r="R21" s="186"/>
      <c r="S21" s="173"/>
      <c r="T21" s="186"/>
      <c r="U21" s="186"/>
      <c r="V21" s="200"/>
      <c r="W21" s="174"/>
      <c r="X21" s="186"/>
      <c r="Y21" s="174"/>
      <c r="Z21" s="174"/>
      <c r="AA21" s="174"/>
    </row>
    <row r="22" spans="1:27" ht="15" x14ac:dyDescent="0.25">
      <c r="A22" s="218"/>
      <c r="B22" s="308"/>
      <c r="C22" s="308"/>
      <c r="D22" s="308"/>
      <c r="E22" s="308"/>
      <c r="F22" s="308"/>
      <c r="G22" s="308"/>
      <c r="H22" s="308"/>
      <c r="I22" s="308"/>
      <c r="J22" s="308"/>
      <c r="K22" s="173"/>
      <c r="L22" s="186"/>
      <c r="M22" s="173"/>
      <c r="N22" s="186"/>
      <c r="O22" s="173"/>
      <c r="P22" s="186"/>
      <c r="Q22" s="173"/>
      <c r="R22" s="186"/>
      <c r="S22" s="173"/>
      <c r="T22" s="186"/>
      <c r="U22" s="186"/>
      <c r="V22" s="200"/>
      <c r="W22" s="174"/>
      <c r="X22" s="186"/>
      <c r="Y22" s="174"/>
      <c r="Z22" s="174"/>
      <c r="AA22" s="174"/>
    </row>
    <row r="23" spans="1:27" ht="15" x14ac:dyDescent="0.25">
      <c r="A23" s="218"/>
      <c r="B23" s="308"/>
      <c r="C23" s="308"/>
      <c r="D23" s="308"/>
      <c r="E23" s="308"/>
      <c r="F23" s="308"/>
      <c r="G23" s="308"/>
      <c r="H23" s="308"/>
      <c r="I23" s="308"/>
      <c r="J23" s="308"/>
      <c r="K23" s="173"/>
      <c r="L23" s="186"/>
      <c r="M23" s="173"/>
      <c r="N23" s="186"/>
      <c r="O23" s="173"/>
      <c r="P23" s="186"/>
      <c r="Q23" s="173"/>
      <c r="R23" s="186"/>
      <c r="S23" s="173"/>
      <c r="T23" s="186"/>
      <c r="U23" s="186"/>
      <c r="V23" s="200"/>
      <c r="W23" s="174"/>
      <c r="X23" s="186"/>
      <c r="Y23" s="174"/>
      <c r="Z23" s="174"/>
      <c r="AA23" s="174"/>
    </row>
    <row r="24" spans="1:27" ht="15" x14ac:dyDescent="0.25">
      <c r="A24" s="218"/>
      <c r="B24" s="308"/>
      <c r="C24" s="308"/>
      <c r="D24" s="308"/>
      <c r="E24" s="308"/>
      <c r="F24" s="308"/>
      <c r="G24" s="308"/>
      <c r="H24" s="308"/>
      <c r="I24" s="308"/>
      <c r="J24" s="308"/>
      <c r="K24" s="173"/>
      <c r="L24" s="186"/>
      <c r="M24" s="173"/>
      <c r="N24" s="186"/>
      <c r="O24" s="173"/>
      <c r="P24" s="186"/>
      <c r="Q24" s="173"/>
      <c r="R24" s="186"/>
      <c r="S24" s="173"/>
      <c r="T24" s="186"/>
      <c r="U24" s="186"/>
      <c r="V24" s="200"/>
      <c r="W24" s="174"/>
      <c r="X24" s="186"/>
      <c r="Y24" s="174"/>
      <c r="Z24" s="174"/>
      <c r="AA24" s="174"/>
    </row>
    <row r="25" spans="1:27" ht="15" x14ac:dyDescent="0.25">
      <c r="A25" s="218"/>
      <c r="B25" s="308"/>
      <c r="C25" s="308"/>
      <c r="D25" s="308"/>
      <c r="E25" s="308"/>
      <c r="F25" s="308"/>
      <c r="G25" s="308"/>
      <c r="H25" s="308"/>
      <c r="I25" s="308"/>
      <c r="J25" s="308"/>
      <c r="K25" s="173"/>
      <c r="L25" s="186"/>
      <c r="M25" s="173"/>
      <c r="N25" s="186"/>
      <c r="O25" s="173"/>
      <c r="P25" s="186"/>
      <c r="Q25" s="173"/>
      <c r="R25" s="186"/>
      <c r="S25" s="173"/>
      <c r="T25" s="186"/>
      <c r="U25" s="186"/>
      <c r="V25" s="200"/>
      <c r="W25" s="174"/>
      <c r="X25" s="186"/>
      <c r="Y25" s="174"/>
      <c r="Z25" s="174"/>
      <c r="AA25" s="174"/>
    </row>
    <row r="26" spans="1:27" ht="15" x14ac:dyDescent="0.25">
      <c r="A26" s="218"/>
      <c r="B26" s="308"/>
      <c r="C26" s="308"/>
      <c r="D26" s="308"/>
      <c r="E26" s="308"/>
      <c r="F26" s="308"/>
      <c r="G26" s="308"/>
      <c r="H26" s="308"/>
      <c r="I26" s="308"/>
      <c r="J26" s="308"/>
      <c r="K26" s="173"/>
      <c r="L26" s="186"/>
      <c r="M26" s="173"/>
      <c r="N26" s="186"/>
      <c r="O26" s="173"/>
      <c r="P26" s="186"/>
      <c r="Q26" s="173"/>
      <c r="R26" s="186"/>
      <c r="S26" s="173"/>
      <c r="T26" s="186"/>
      <c r="U26" s="186"/>
      <c r="V26" s="200"/>
      <c r="W26" s="174"/>
      <c r="X26" s="186"/>
      <c r="Y26" s="174"/>
      <c r="Z26" s="174"/>
      <c r="AA26" s="174"/>
    </row>
    <row r="27" spans="1:27" ht="15" x14ac:dyDescent="0.25">
      <c r="A27" s="218"/>
      <c r="B27" s="308"/>
      <c r="C27" s="308"/>
      <c r="D27" s="308"/>
      <c r="E27" s="308"/>
      <c r="F27" s="308"/>
      <c r="G27" s="308"/>
      <c r="H27" s="308"/>
      <c r="I27" s="308"/>
      <c r="J27" s="308"/>
      <c r="K27" s="173"/>
      <c r="L27" s="186"/>
      <c r="M27" s="173"/>
      <c r="N27" s="186"/>
      <c r="O27" s="173"/>
      <c r="P27" s="186"/>
      <c r="Q27" s="173"/>
      <c r="R27" s="186"/>
      <c r="S27" s="173"/>
      <c r="T27" s="186"/>
      <c r="U27" s="186"/>
      <c r="V27" s="200"/>
      <c r="W27" s="174"/>
      <c r="X27" s="186"/>
      <c r="Y27" s="174"/>
      <c r="Z27" s="174"/>
      <c r="AA27" s="174"/>
    </row>
    <row r="28" spans="1:27" ht="15" x14ac:dyDescent="0.25">
      <c r="A28" s="218"/>
      <c r="B28" s="308"/>
      <c r="C28" s="308"/>
      <c r="D28" s="308"/>
      <c r="E28" s="308"/>
      <c r="F28" s="308"/>
      <c r="G28" s="308"/>
      <c r="H28" s="308"/>
      <c r="I28" s="308"/>
      <c r="J28" s="308"/>
      <c r="K28" s="173"/>
      <c r="L28" s="186"/>
      <c r="M28" s="173"/>
      <c r="N28" s="186"/>
      <c r="O28" s="173"/>
      <c r="P28" s="186"/>
      <c r="Q28" s="173"/>
      <c r="R28" s="186"/>
      <c r="S28" s="173"/>
      <c r="T28" s="186"/>
      <c r="U28" s="186"/>
      <c r="V28" s="200"/>
      <c r="W28" s="174"/>
      <c r="X28" s="186"/>
      <c r="Y28" s="174"/>
      <c r="Z28" s="174"/>
      <c r="AA28" s="174"/>
    </row>
    <row r="29" spans="1:27" ht="15" x14ac:dyDescent="0.25">
      <c r="A29" s="218"/>
      <c r="B29" s="312" t="s">
        <v>323</v>
      </c>
      <c r="C29" s="308"/>
      <c r="D29" s="308"/>
      <c r="E29" s="308"/>
      <c r="F29" s="308"/>
      <c r="G29" s="308"/>
      <c r="H29" s="308"/>
      <c r="I29" s="308"/>
      <c r="J29" s="308"/>
      <c r="K29" s="174"/>
      <c r="L29" s="186"/>
      <c r="M29" s="174"/>
      <c r="N29" s="186"/>
      <c r="O29" s="174"/>
      <c r="P29" s="186"/>
      <c r="Q29" s="174"/>
      <c r="R29" s="186"/>
      <c r="S29" s="174"/>
      <c r="T29" s="186"/>
      <c r="U29" s="186"/>
      <c r="V29" s="186"/>
      <c r="W29" s="174"/>
      <c r="X29" s="186"/>
      <c r="Y29" s="174"/>
      <c r="Z29" s="174"/>
      <c r="AA29" s="174"/>
    </row>
    <row r="30" spans="1:27" ht="15" x14ac:dyDescent="0.25">
      <c r="A30" s="218"/>
      <c r="B30" s="308"/>
      <c r="C30" s="308"/>
      <c r="D30" s="308"/>
      <c r="E30" s="308"/>
      <c r="F30" s="308"/>
      <c r="G30" s="308"/>
      <c r="H30" s="308"/>
      <c r="I30" s="308"/>
      <c r="J30" s="308"/>
      <c r="K30" s="174"/>
      <c r="L30" s="186"/>
      <c r="M30" s="174"/>
      <c r="N30" s="186"/>
      <c r="O30" s="174"/>
      <c r="P30" s="186"/>
      <c r="Q30" s="174"/>
      <c r="R30" s="186"/>
      <c r="S30" s="174"/>
      <c r="T30" s="186"/>
      <c r="U30" s="186"/>
      <c r="V30" s="186"/>
      <c r="W30" s="174"/>
      <c r="X30" s="186"/>
      <c r="Y30" s="174"/>
      <c r="Z30" s="174"/>
      <c r="AA30" s="174"/>
    </row>
    <row r="31" spans="1:27" ht="15" x14ac:dyDescent="0.25">
      <c r="A31" s="218"/>
      <c r="B31" s="308"/>
      <c r="C31" s="308"/>
      <c r="D31" s="308"/>
      <c r="E31" s="308"/>
      <c r="F31" s="308"/>
      <c r="G31" s="308"/>
      <c r="H31" s="308"/>
      <c r="I31" s="308"/>
      <c r="J31" s="308"/>
      <c r="K31" s="174"/>
      <c r="L31" s="186"/>
      <c r="M31" s="174"/>
      <c r="N31" s="186"/>
      <c r="O31" s="174"/>
      <c r="P31" s="186"/>
      <c r="Q31" s="174"/>
      <c r="R31" s="186"/>
      <c r="S31" s="174"/>
      <c r="T31" s="186"/>
      <c r="U31" s="186"/>
      <c r="V31" s="186"/>
      <c r="W31" s="174"/>
      <c r="X31" s="186"/>
      <c r="Y31" s="174"/>
      <c r="Z31" s="174"/>
      <c r="AA31" s="174"/>
    </row>
    <row r="32" spans="1:27" ht="12.75" customHeight="1" x14ac:dyDescent="0.25">
      <c r="A32" s="218"/>
      <c r="B32" s="226"/>
      <c r="C32" s="207"/>
      <c r="D32" s="173"/>
      <c r="E32" s="173"/>
      <c r="F32" s="174"/>
      <c r="G32" s="174"/>
      <c r="H32" s="186"/>
      <c r="I32" s="174"/>
      <c r="J32" s="186"/>
      <c r="K32" s="174"/>
      <c r="L32" s="186"/>
      <c r="M32" s="174"/>
      <c r="N32" s="186"/>
      <c r="O32" s="174"/>
      <c r="P32" s="186"/>
      <c r="Q32" s="174"/>
      <c r="R32" s="186"/>
      <c r="S32" s="174"/>
      <c r="T32" s="186"/>
      <c r="U32" s="186"/>
      <c r="V32" s="186"/>
      <c r="W32" s="174"/>
      <c r="X32" s="186"/>
      <c r="Y32" s="174"/>
      <c r="Z32" s="174"/>
      <c r="AA32" s="174"/>
    </row>
    <row r="33" spans="1:27" ht="15" x14ac:dyDescent="0.25">
      <c r="A33" s="219" t="s">
        <v>324</v>
      </c>
      <c r="B33" s="191" t="s">
        <v>325</v>
      </c>
      <c r="C33" s="207"/>
      <c r="D33" s="173"/>
      <c r="E33" s="173"/>
      <c r="F33" s="174"/>
      <c r="G33" s="174"/>
      <c r="H33" s="186"/>
      <c r="I33" s="174"/>
      <c r="J33" s="186"/>
      <c r="K33" s="174"/>
      <c r="L33" s="186"/>
      <c r="M33" s="174"/>
      <c r="N33" s="186"/>
      <c r="O33" s="174"/>
      <c r="P33" s="186"/>
      <c r="Q33" s="174"/>
      <c r="R33" s="186"/>
      <c r="S33" s="174"/>
      <c r="T33" s="186"/>
      <c r="U33" s="186"/>
      <c r="V33" s="186"/>
      <c r="W33" s="174"/>
      <c r="X33" s="186"/>
      <c r="Y33" s="174"/>
      <c r="Z33" s="174"/>
      <c r="AA33" s="174"/>
    </row>
    <row r="34" spans="1:27" ht="15" x14ac:dyDescent="0.25">
      <c r="A34" s="218"/>
      <c r="B34" s="227" t="s">
        <v>318</v>
      </c>
      <c r="C34" s="207"/>
      <c r="D34" s="174"/>
      <c r="E34" s="174"/>
      <c r="F34" s="174"/>
      <c r="G34" s="174"/>
      <c r="H34" s="186"/>
      <c r="I34" s="174"/>
      <c r="J34" s="186"/>
      <c r="K34" s="174"/>
      <c r="L34" s="186"/>
      <c r="M34" s="174"/>
      <c r="N34" s="186"/>
      <c r="O34" s="174"/>
      <c r="P34" s="186"/>
      <c r="Q34" s="174"/>
      <c r="R34" s="186"/>
      <c r="S34" s="174"/>
      <c r="T34" s="186"/>
      <c r="U34" s="186"/>
      <c r="V34" s="186"/>
      <c r="W34" s="174"/>
      <c r="X34" s="186"/>
      <c r="Y34" s="174"/>
      <c r="Z34" s="174"/>
      <c r="AA34" s="174"/>
    </row>
    <row r="35" spans="1:27" ht="15" x14ac:dyDescent="0.25">
      <c r="A35" s="218"/>
      <c r="B35" s="312" t="s">
        <v>326</v>
      </c>
      <c r="C35" s="308"/>
      <c r="D35" s="308"/>
      <c r="E35" s="308"/>
      <c r="F35" s="308"/>
      <c r="G35" s="308"/>
      <c r="H35" s="308"/>
      <c r="I35" s="308"/>
      <c r="J35" s="308"/>
      <c r="K35" s="174"/>
      <c r="L35" s="186"/>
      <c r="M35" s="174"/>
      <c r="N35" s="186"/>
      <c r="O35" s="174"/>
      <c r="P35" s="186"/>
      <c r="Q35" s="174"/>
      <c r="R35" s="186"/>
      <c r="S35" s="174"/>
      <c r="T35" s="186"/>
      <c r="U35" s="186"/>
      <c r="V35" s="185"/>
      <c r="W35" s="174"/>
      <c r="X35" s="186"/>
      <c r="Y35" s="306"/>
      <c r="Z35" s="306"/>
      <c r="AA35" s="306"/>
    </row>
    <row r="36" spans="1:27" ht="15" x14ac:dyDescent="0.25">
      <c r="A36" s="218"/>
      <c r="B36" s="308"/>
      <c r="C36" s="308"/>
      <c r="D36" s="308"/>
      <c r="E36" s="308"/>
      <c r="F36" s="308"/>
      <c r="G36" s="308"/>
      <c r="H36" s="308"/>
      <c r="I36" s="308"/>
      <c r="J36" s="308"/>
      <c r="K36" s="173"/>
      <c r="L36" s="200"/>
      <c r="M36" s="173"/>
      <c r="N36" s="200"/>
      <c r="O36" s="173"/>
      <c r="P36" s="200"/>
      <c r="Q36" s="173"/>
      <c r="R36" s="200"/>
      <c r="S36" s="173"/>
      <c r="T36" s="200"/>
      <c r="U36" s="186"/>
      <c r="V36" s="186"/>
      <c r="W36" s="174"/>
      <c r="X36" s="200"/>
      <c r="Y36" s="306"/>
      <c r="Z36" s="306"/>
      <c r="AA36" s="306"/>
    </row>
    <row r="37" spans="1:27" ht="15" x14ac:dyDescent="0.25">
      <c r="A37" s="218"/>
      <c r="B37" s="308"/>
      <c r="C37" s="308"/>
      <c r="D37" s="308"/>
      <c r="E37" s="308"/>
      <c r="F37" s="308"/>
      <c r="G37" s="308"/>
      <c r="H37" s="308"/>
      <c r="I37" s="308"/>
      <c r="J37" s="308"/>
      <c r="K37" s="173"/>
      <c r="L37" s="186"/>
      <c r="M37" s="173"/>
      <c r="N37" s="186"/>
      <c r="O37" s="173"/>
      <c r="P37" s="186"/>
      <c r="Q37" s="173"/>
      <c r="R37" s="186"/>
      <c r="S37" s="173"/>
      <c r="T37" s="186"/>
      <c r="U37" s="186"/>
      <c r="V37" s="200"/>
      <c r="W37" s="174"/>
      <c r="X37" s="186"/>
      <c r="Y37" s="306"/>
      <c r="Z37" s="306"/>
      <c r="AA37" s="306"/>
    </row>
    <row r="38" spans="1:27" ht="12.75" customHeight="1" x14ac:dyDescent="0.25">
      <c r="A38" s="218"/>
      <c r="B38" s="174"/>
      <c r="C38" s="173"/>
      <c r="D38" s="173"/>
      <c r="E38" s="173"/>
      <c r="F38" s="174"/>
      <c r="G38" s="174"/>
      <c r="H38" s="186"/>
      <c r="I38" s="174"/>
      <c r="J38" s="186"/>
      <c r="K38" s="174"/>
      <c r="L38" s="186"/>
      <c r="M38" s="174"/>
      <c r="N38" s="186"/>
      <c r="O38" s="174"/>
      <c r="P38" s="186"/>
      <c r="Q38" s="174"/>
      <c r="R38" s="186"/>
      <c r="S38" s="187"/>
      <c r="T38" s="186"/>
      <c r="U38" s="186"/>
      <c r="V38" s="186"/>
      <c r="W38" s="174"/>
      <c r="X38" s="186"/>
      <c r="Y38" s="174"/>
      <c r="Z38" s="174"/>
      <c r="AA38" s="174"/>
    </row>
    <row r="39" spans="1:27" ht="15" x14ac:dyDescent="0.25">
      <c r="A39" s="219" t="s">
        <v>327</v>
      </c>
      <c r="B39" s="191" t="s">
        <v>328</v>
      </c>
      <c r="C39" s="207"/>
      <c r="D39" s="193"/>
      <c r="E39" s="193"/>
      <c r="F39" s="193"/>
      <c r="G39" s="193"/>
      <c r="H39" s="193"/>
      <c r="I39" s="193"/>
      <c r="J39" s="193"/>
      <c r="K39" s="174"/>
      <c r="L39" s="186"/>
      <c r="M39" s="174"/>
      <c r="N39" s="186"/>
      <c r="O39" s="174"/>
      <c r="P39" s="186"/>
      <c r="Q39" s="174"/>
      <c r="R39" s="186"/>
      <c r="S39" s="187"/>
      <c r="T39" s="186"/>
      <c r="U39" s="186"/>
      <c r="V39" s="186"/>
      <c r="W39" s="174"/>
      <c r="X39" s="186"/>
      <c r="Y39" s="174"/>
      <c r="Z39" s="174"/>
      <c r="AA39" s="174"/>
    </row>
    <row r="40" spans="1:27" ht="9" customHeight="1" x14ac:dyDescent="0.25">
      <c r="A40" s="218"/>
      <c r="B40" s="193"/>
      <c r="C40" s="193"/>
      <c r="D40" s="193"/>
      <c r="E40" s="193"/>
      <c r="F40" s="193"/>
      <c r="G40" s="193"/>
      <c r="H40" s="193"/>
      <c r="I40" s="193"/>
      <c r="J40" s="193"/>
      <c r="K40" s="174"/>
      <c r="L40" s="186"/>
      <c r="M40" s="174"/>
      <c r="N40" s="186"/>
      <c r="O40" s="174"/>
      <c r="P40" s="186"/>
      <c r="Q40" s="174"/>
      <c r="R40" s="186"/>
      <c r="S40" s="187"/>
      <c r="T40" s="186"/>
      <c r="U40" s="186"/>
      <c r="V40" s="186"/>
      <c r="W40" s="174"/>
      <c r="X40" s="186"/>
      <c r="Y40" s="174"/>
      <c r="Z40" s="174"/>
      <c r="AA40" s="174"/>
    </row>
    <row r="41" spans="1:27" ht="15" hidden="1" x14ac:dyDescent="0.25">
      <c r="A41" s="218"/>
      <c r="B41" s="307" t="s">
        <v>329</v>
      </c>
      <c r="C41" s="308"/>
      <c r="D41" s="308"/>
      <c r="E41" s="308"/>
      <c r="F41" s="308"/>
      <c r="G41" s="308"/>
      <c r="H41" s="308"/>
      <c r="I41" s="308"/>
      <c r="J41" s="308"/>
      <c r="K41" s="174"/>
      <c r="L41" s="186"/>
      <c r="M41" s="174"/>
      <c r="N41" s="186"/>
      <c r="O41" s="174"/>
      <c r="P41" s="186"/>
      <c r="Q41" s="174"/>
      <c r="R41" s="186"/>
      <c r="S41" s="174"/>
      <c r="T41" s="186"/>
      <c r="U41" s="186"/>
      <c r="V41" s="186"/>
      <c r="W41" s="174"/>
      <c r="X41" s="186"/>
      <c r="Y41" s="174"/>
      <c r="Z41" s="174"/>
      <c r="AA41" s="174"/>
    </row>
    <row r="42" spans="1:27" ht="3" customHeight="1" x14ac:dyDescent="0.25">
      <c r="A42" s="218"/>
      <c r="B42" s="308"/>
      <c r="C42" s="308"/>
      <c r="D42" s="308"/>
      <c r="E42" s="308"/>
      <c r="F42" s="308"/>
      <c r="G42" s="308"/>
      <c r="H42" s="308"/>
      <c r="I42" s="308"/>
      <c r="J42" s="308"/>
      <c r="K42" s="174"/>
      <c r="L42" s="186"/>
      <c r="M42" s="174"/>
      <c r="N42" s="186"/>
      <c r="O42" s="174"/>
      <c r="P42" s="186"/>
      <c r="Q42" s="174"/>
      <c r="R42" s="186"/>
      <c r="S42" s="174"/>
      <c r="T42" s="186"/>
      <c r="U42" s="186"/>
      <c r="V42" s="186"/>
      <c r="W42" s="174"/>
      <c r="X42" s="186"/>
      <c r="Y42" s="174"/>
      <c r="Z42" s="174"/>
      <c r="AA42" s="174"/>
    </row>
    <row r="43" spans="1:27" ht="15" x14ac:dyDescent="0.25">
      <c r="A43" s="218"/>
      <c r="B43" s="308"/>
      <c r="C43" s="308"/>
      <c r="D43" s="308"/>
      <c r="E43" s="308"/>
      <c r="F43" s="308"/>
      <c r="G43" s="308"/>
      <c r="H43" s="308"/>
      <c r="I43" s="308"/>
      <c r="J43" s="308"/>
      <c r="K43" s="174"/>
      <c r="L43" s="186"/>
      <c r="M43" s="174"/>
      <c r="N43" s="186"/>
      <c r="O43" s="174"/>
      <c r="P43" s="186"/>
      <c r="Q43" s="174"/>
      <c r="R43" s="186"/>
      <c r="S43" s="174"/>
      <c r="T43" s="186"/>
      <c r="U43" s="186"/>
      <c r="V43" s="186"/>
      <c r="W43" s="174"/>
      <c r="X43" s="186"/>
      <c r="Y43" s="174"/>
      <c r="Z43" s="174"/>
      <c r="AA43" s="174"/>
    </row>
    <row r="44" spans="1:27" ht="15" x14ac:dyDescent="0.25">
      <c r="A44" s="218"/>
      <c r="B44" s="308"/>
      <c r="C44" s="308"/>
      <c r="D44" s="308"/>
      <c r="E44" s="308"/>
      <c r="F44" s="308"/>
      <c r="G44" s="308"/>
      <c r="H44" s="308"/>
      <c r="I44" s="308"/>
      <c r="J44" s="308"/>
      <c r="K44" s="174"/>
      <c r="L44" s="186"/>
      <c r="M44" s="174"/>
      <c r="N44" s="186"/>
      <c r="O44" s="174"/>
      <c r="P44" s="186"/>
      <c r="Q44" s="174"/>
      <c r="R44" s="186"/>
      <c r="S44" s="174"/>
      <c r="T44" s="186"/>
      <c r="U44" s="186"/>
      <c r="V44" s="186"/>
      <c r="W44" s="174"/>
      <c r="X44" s="186"/>
      <c r="Y44" s="174"/>
      <c r="Z44" s="174"/>
      <c r="AA44" s="174"/>
    </row>
    <row r="45" spans="1:27" ht="25.5" customHeight="1" x14ac:dyDescent="0.25">
      <c r="A45" s="218"/>
      <c r="B45" s="308"/>
      <c r="C45" s="308"/>
      <c r="D45" s="308"/>
      <c r="E45" s="308"/>
      <c r="F45" s="308"/>
      <c r="G45" s="308"/>
      <c r="H45" s="308"/>
      <c r="I45" s="308"/>
      <c r="J45" s="308"/>
      <c r="K45" s="174"/>
      <c r="L45" s="186"/>
      <c r="M45" s="174"/>
      <c r="N45" s="186"/>
      <c r="O45" s="174"/>
      <c r="P45" s="186"/>
      <c r="Q45" s="174"/>
      <c r="R45" s="186"/>
      <c r="S45" s="174"/>
      <c r="T45" s="186"/>
      <c r="U45" s="186"/>
      <c r="V45" s="186"/>
      <c r="W45" s="174"/>
      <c r="X45" s="186"/>
      <c r="Y45" s="174"/>
      <c r="Z45" s="174"/>
      <c r="AA45" s="174"/>
    </row>
    <row r="46" spans="1:27" ht="11.25" customHeight="1" x14ac:dyDescent="0.25">
      <c r="A46" s="218"/>
      <c r="B46" s="173"/>
      <c r="C46" s="173"/>
      <c r="D46" s="173"/>
      <c r="E46" s="173"/>
      <c r="F46" s="173"/>
      <c r="G46" s="173"/>
      <c r="H46" s="200"/>
      <c r="I46" s="173"/>
      <c r="J46" s="200"/>
      <c r="K46" s="174"/>
      <c r="L46" s="186"/>
      <c r="M46" s="174"/>
      <c r="N46" s="186"/>
      <c r="O46" s="174"/>
      <c r="P46" s="186"/>
      <c r="Q46" s="174"/>
      <c r="R46" s="186"/>
      <c r="S46" s="174"/>
      <c r="T46" s="186"/>
      <c r="U46" s="186"/>
      <c r="V46" s="186"/>
      <c r="W46" s="174"/>
      <c r="X46" s="186"/>
      <c r="Y46" s="174"/>
      <c r="Z46" s="174"/>
      <c r="AA46" s="174"/>
    </row>
    <row r="47" spans="1:27" ht="15" x14ac:dyDescent="0.25">
      <c r="A47" s="205" t="s">
        <v>330</v>
      </c>
      <c r="B47" s="173" t="s">
        <v>201</v>
      </c>
      <c r="C47" s="173"/>
      <c r="D47" s="173"/>
      <c r="E47" s="173"/>
      <c r="F47" s="191"/>
      <c r="G47" s="174"/>
      <c r="H47" s="174"/>
      <c r="I47" s="173"/>
      <c r="J47" s="173"/>
      <c r="K47" s="174"/>
      <c r="L47" s="186"/>
      <c r="M47" s="174"/>
      <c r="N47" s="186"/>
      <c r="O47" s="174"/>
      <c r="P47" s="186"/>
      <c r="Q47" s="174"/>
      <c r="R47" s="186"/>
      <c r="S47" s="174"/>
      <c r="T47" s="186"/>
      <c r="U47" s="186"/>
      <c r="V47" s="186"/>
      <c r="W47" s="174"/>
      <c r="X47" s="186"/>
      <c r="Y47" s="174"/>
      <c r="Z47" s="174"/>
      <c r="AA47" s="174"/>
    </row>
    <row r="48" spans="1:27" ht="7.5" customHeight="1" x14ac:dyDescent="0.25">
      <c r="A48" s="218"/>
      <c r="B48" s="309" t="s">
        <v>331</v>
      </c>
      <c r="C48" s="308"/>
      <c r="D48" s="308"/>
      <c r="E48" s="308"/>
      <c r="F48" s="308"/>
      <c r="G48" s="308"/>
      <c r="H48" s="308"/>
      <c r="I48" s="308"/>
      <c r="J48" s="308"/>
      <c r="K48" s="174"/>
      <c r="L48" s="186"/>
      <c r="M48" s="174"/>
      <c r="N48" s="186"/>
      <c r="O48" s="174"/>
      <c r="P48" s="186"/>
      <c r="Q48" s="174"/>
      <c r="R48" s="186"/>
      <c r="S48" s="174"/>
      <c r="T48" s="186"/>
      <c r="U48" s="186"/>
      <c r="V48" s="186"/>
      <c r="W48" s="174"/>
      <c r="X48" s="186"/>
      <c r="Y48" s="186"/>
      <c r="Z48" s="174"/>
      <c r="AA48" s="174"/>
    </row>
    <row r="49" spans="1:27" ht="15" x14ac:dyDescent="0.25">
      <c r="A49" s="218"/>
      <c r="B49" s="308"/>
      <c r="C49" s="308"/>
      <c r="D49" s="308"/>
      <c r="E49" s="308"/>
      <c r="F49" s="308"/>
      <c r="G49" s="308"/>
      <c r="H49" s="308"/>
      <c r="I49" s="308"/>
      <c r="J49" s="308"/>
      <c r="K49" s="174"/>
      <c r="L49" s="186"/>
      <c r="M49" s="174"/>
      <c r="N49" s="186"/>
      <c r="O49" s="174"/>
      <c r="P49" s="186"/>
      <c r="Q49" s="174"/>
      <c r="R49" s="186"/>
      <c r="S49" s="174"/>
      <c r="T49" s="186"/>
      <c r="U49" s="186"/>
      <c r="V49" s="186"/>
      <c r="W49" s="174"/>
      <c r="X49" s="186"/>
      <c r="Y49" s="174"/>
      <c r="Z49" s="174"/>
      <c r="AA49" s="174"/>
    </row>
    <row r="50" spans="1:27" ht="15" x14ac:dyDescent="0.25">
      <c r="A50" s="218"/>
      <c r="B50" s="308"/>
      <c r="C50" s="308"/>
      <c r="D50" s="308"/>
      <c r="E50" s="308"/>
      <c r="F50" s="308"/>
      <c r="G50" s="308"/>
      <c r="H50" s="308"/>
      <c r="I50" s="308"/>
      <c r="J50" s="308"/>
      <c r="K50" s="174"/>
      <c r="L50" s="186"/>
      <c r="M50" s="174"/>
      <c r="N50" s="186"/>
      <c r="O50" s="174"/>
      <c r="P50" s="186"/>
      <c r="Q50" s="174"/>
      <c r="R50" s="186"/>
      <c r="S50" s="174"/>
      <c r="T50" s="186"/>
      <c r="U50" s="186"/>
      <c r="V50" s="186"/>
      <c r="W50" s="174"/>
      <c r="X50" s="186"/>
      <c r="Y50" s="174"/>
      <c r="Z50" s="174"/>
      <c r="AA50" s="174"/>
    </row>
    <row r="51" spans="1:27" ht="15" x14ac:dyDescent="0.25">
      <c r="A51" s="218"/>
      <c r="B51" s="308"/>
      <c r="C51" s="308"/>
      <c r="D51" s="308"/>
      <c r="E51" s="308"/>
      <c r="F51" s="308"/>
      <c r="G51" s="308"/>
      <c r="H51" s="308"/>
      <c r="I51" s="308"/>
      <c r="J51" s="308"/>
      <c r="K51" s="174"/>
      <c r="L51" s="186"/>
      <c r="M51" s="174"/>
      <c r="N51" s="186"/>
      <c r="O51" s="174"/>
      <c r="P51" s="186"/>
      <c r="Q51" s="174"/>
      <c r="R51" s="186"/>
      <c r="S51" s="174"/>
      <c r="T51" s="186"/>
      <c r="U51" s="186"/>
      <c r="V51" s="186"/>
      <c r="W51" s="174"/>
      <c r="X51" s="186"/>
      <c r="Y51" s="174"/>
      <c r="Z51" s="174"/>
      <c r="AA51" s="174"/>
    </row>
    <row r="52" spans="1:27" ht="15" x14ac:dyDescent="0.25">
      <c r="A52" s="218"/>
      <c r="B52" s="193"/>
      <c r="C52" s="193"/>
      <c r="D52" s="193"/>
      <c r="E52" s="193"/>
      <c r="F52" s="193"/>
      <c r="G52" s="193"/>
      <c r="H52" s="193"/>
      <c r="I52" s="193"/>
      <c r="J52" s="193"/>
      <c r="K52" s="174"/>
      <c r="L52" s="186"/>
      <c r="M52" s="174"/>
      <c r="N52" s="186"/>
      <c r="O52" s="174"/>
      <c r="P52" s="186"/>
      <c r="Q52" s="174"/>
      <c r="R52" s="186"/>
      <c r="S52" s="174"/>
      <c r="T52" s="186"/>
      <c r="U52" s="186"/>
      <c r="V52" s="186"/>
      <c r="W52" s="174"/>
      <c r="X52" s="186"/>
      <c r="Y52" s="174"/>
      <c r="Z52" s="174"/>
      <c r="AA52" s="174"/>
    </row>
    <row r="53" spans="1:27" ht="15" x14ac:dyDescent="0.25">
      <c r="A53" s="218"/>
      <c r="B53" s="174"/>
      <c r="C53" s="173"/>
      <c r="D53" s="173"/>
      <c r="E53" s="173"/>
      <c r="F53" s="174"/>
      <c r="G53" s="174"/>
      <c r="H53" s="186"/>
      <c r="I53" s="174"/>
      <c r="J53" s="186"/>
      <c r="K53" s="188"/>
      <c r="L53" s="202"/>
      <c r="M53" s="188"/>
      <c r="N53" s="202"/>
      <c r="O53" s="188"/>
      <c r="P53" s="202"/>
      <c r="Q53" s="188"/>
      <c r="R53" s="202"/>
      <c r="S53" s="203"/>
      <c r="T53" s="202"/>
      <c r="U53" s="204"/>
      <c r="V53" s="202"/>
      <c r="W53" s="188"/>
      <c r="X53" s="200"/>
      <c r="Y53" s="174"/>
      <c r="Z53" s="174"/>
      <c r="AA53" s="174"/>
    </row>
    <row r="54" spans="1:27" ht="15" x14ac:dyDescent="0.25">
      <c r="A54" s="218"/>
      <c r="B54" s="167" t="s">
        <v>308</v>
      </c>
      <c r="C54" s="168"/>
      <c r="D54" s="167"/>
      <c r="E54" s="196" t="s">
        <v>309</v>
      </c>
      <c r="F54" s="213"/>
      <c r="G54" s="196" t="s">
        <v>310</v>
      </c>
      <c r="H54" s="214"/>
      <c r="I54" s="174"/>
      <c r="J54" s="174"/>
      <c r="K54" s="188"/>
      <c r="L54" s="204"/>
      <c r="M54" s="188"/>
      <c r="N54" s="204"/>
      <c r="O54" s="188"/>
      <c r="P54" s="204"/>
      <c r="Q54" s="188"/>
      <c r="R54" s="204"/>
      <c r="S54" s="188"/>
      <c r="T54" s="204"/>
      <c r="U54" s="204"/>
      <c r="V54" s="204"/>
      <c r="W54" s="188"/>
      <c r="X54" s="186"/>
      <c r="Y54" s="174"/>
      <c r="Z54" s="174"/>
      <c r="AA54" s="174"/>
    </row>
    <row r="55" spans="1:27" ht="15" x14ac:dyDescent="0.25">
      <c r="A55" s="218"/>
      <c r="B55" s="174"/>
      <c r="C55" s="173"/>
      <c r="D55" s="173"/>
      <c r="E55" s="173"/>
      <c r="F55" s="174"/>
      <c r="G55" s="174"/>
      <c r="H55" s="186"/>
      <c r="I55" s="186"/>
      <c r="J55" s="186"/>
      <c r="K55" s="188"/>
      <c r="L55" s="202"/>
      <c r="M55" s="188"/>
      <c r="N55" s="202"/>
      <c r="O55" s="188"/>
      <c r="P55" s="202"/>
      <c r="Q55" s="188"/>
      <c r="R55" s="202"/>
      <c r="S55" s="203"/>
      <c r="T55" s="202"/>
      <c r="U55" s="204"/>
      <c r="V55" s="202"/>
      <c r="W55" s="188"/>
      <c r="X55" s="200"/>
      <c r="Y55" s="174"/>
      <c r="Z55" s="174"/>
      <c r="AA55" s="174"/>
    </row>
    <row r="56" spans="1:27" ht="15" x14ac:dyDescent="0.25">
      <c r="A56" s="218"/>
      <c r="B56" s="174"/>
      <c r="C56" s="174"/>
      <c r="D56" s="174"/>
      <c r="E56" s="174"/>
      <c r="F56" s="174"/>
      <c r="G56" s="174"/>
      <c r="H56" s="174"/>
      <c r="I56" s="174"/>
      <c r="J56" s="187"/>
      <c r="K56" s="188"/>
      <c r="L56" s="189"/>
      <c r="M56" s="188"/>
      <c r="N56" s="189"/>
      <c r="O56" s="188"/>
      <c r="P56" s="188"/>
      <c r="Q56" s="188"/>
      <c r="R56" s="188"/>
      <c r="S56" s="188"/>
      <c r="T56" s="188"/>
      <c r="U56" s="188"/>
      <c r="V56" s="188"/>
      <c r="W56" s="188"/>
      <c r="X56" s="174"/>
      <c r="Y56" s="174"/>
      <c r="Z56" s="174"/>
      <c r="AA56" s="174"/>
    </row>
    <row r="57" spans="1:27" ht="15" x14ac:dyDescent="0.25">
      <c r="A57" s="218"/>
      <c r="B57" s="174"/>
      <c r="C57" s="188"/>
      <c r="D57" s="188"/>
      <c r="E57" s="188"/>
      <c r="F57" s="188"/>
      <c r="G57" s="188"/>
      <c r="H57" s="188"/>
      <c r="I57" s="188"/>
      <c r="J57" s="189"/>
      <c r="K57" s="188"/>
      <c r="L57" s="188"/>
      <c r="M57" s="188"/>
      <c r="N57" s="188"/>
      <c r="O57" s="188"/>
      <c r="P57" s="189"/>
      <c r="Q57" s="188"/>
      <c r="R57" s="188"/>
      <c r="S57" s="188"/>
      <c r="T57" s="188"/>
      <c r="U57" s="188"/>
      <c r="V57" s="188"/>
      <c r="W57" s="188"/>
      <c r="X57" s="187"/>
      <c r="Y57" s="174"/>
      <c r="Z57" s="174"/>
      <c r="AA57" s="174"/>
    </row>
    <row r="58" spans="1:27" ht="15" x14ac:dyDescent="0.25">
      <c r="A58" s="218"/>
      <c r="B58" s="174"/>
      <c r="C58" s="188"/>
      <c r="D58" s="188"/>
      <c r="E58" s="188"/>
      <c r="F58" s="188"/>
      <c r="G58" s="188"/>
      <c r="H58" s="188"/>
      <c r="I58" s="188"/>
      <c r="J58" s="189"/>
      <c r="K58" s="188"/>
      <c r="L58" s="188"/>
      <c r="M58" s="188"/>
      <c r="N58" s="188"/>
      <c r="O58" s="188"/>
      <c r="P58" s="188"/>
      <c r="Q58" s="188"/>
      <c r="R58" s="188"/>
      <c r="S58" s="188"/>
      <c r="T58" s="188"/>
      <c r="U58" s="188"/>
      <c r="V58" s="188"/>
      <c r="W58" s="188"/>
      <c r="X58" s="174"/>
      <c r="Y58" s="174"/>
      <c r="Z58" s="174"/>
      <c r="AA58" s="174"/>
    </row>
  </sheetData>
  <mergeCells count="9">
    <mergeCell ref="Y35:AA37"/>
    <mergeCell ref="B41:J45"/>
    <mergeCell ref="B48:J51"/>
    <mergeCell ref="B8:J8"/>
    <mergeCell ref="B12:J16"/>
    <mergeCell ref="B18:F18"/>
    <mergeCell ref="B20:J28"/>
    <mergeCell ref="B29:J31"/>
    <mergeCell ref="B35:J37"/>
  </mergeCells>
  <pageMargins left="0.95" right="0.42" top="0.38" bottom="0.37" header="0.3" footer="0.16"/>
  <pageSetup paperSize="9" orientation="portrait" horizontalDpi="4294967293" verticalDpi="4294967293" r:id="rId1"/>
  <headerFooter>
    <oddFooter>&amp;C11</oddFooter>
  </headerFooter>
  <colBreaks count="1" manualBreakCount="1">
    <brk id="1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1"/>
  <sheetViews>
    <sheetView showGridLines="0" view="pageBreakPreview" topLeftCell="A52" zoomScaleNormal="100" zoomScaleSheetLayoutView="100" workbookViewId="0">
      <selection activeCell="B12" sqref="B12:K14"/>
    </sheetView>
  </sheetViews>
  <sheetFormatPr defaultRowHeight="12.75" x14ac:dyDescent="0.2"/>
  <cols>
    <col min="1" max="1" width="5" customWidth="1"/>
    <col min="12" max="12" width="1.85546875" customWidth="1"/>
  </cols>
  <sheetData>
    <row r="1" spans="1:15" ht="15" x14ac:dyDescent="0.25">
      <c r="A1" s="165" t="str">
        <f>+'c flow'!A1</f>
        <v>A-ONE ELECTRONICS (U) LIMITED</v>
      </c>
      <c r="B1" s="166"/>
      <c r="C1" s="166"/>
      <c r="D1" s="166"/>
      <c r="E1" s="167"/>
      <c r="F1" s="167"/>
      <c r="G1" s="167"/>
      <c r="H1" s="167"/>
      <c r="I1" s="167"/>
      <c r="J1" s="167"/>
      <c r="K1" s="168"/>
      <c r="L1" s="168"/>
      <c r="M1" s="168"/>
      <c r="N1" s="168"/>
    </row>
    <row r="2" spans="1:15" ht="15" x14ac:dyDescent="0.25">
      <c r="A2" s="166" t="s">
        <v>18</v>
      </c>
      <c r="B2" s="168"/>
      <c r="C2" s="166"/>
      <c r="D2" s="166"/>
      <c r="E2" s="167"/>
      <c r="F2" s="167"/>
      <c r="G2" s="167"/>
      <c r="H2" s="167"/>
      <c r="I2" s="167"/>
      <c r="J2" s="167"/>
      <c r="K2" s="168"/>
      <c r="L2" s="168"/>
      <c r="M2" s="168"/>
      <c r="N2" s="168"/>
    </row>
    <row r="3" spans="1:15" ht="15.75" thickBot="1" x14ac:dyDescent="0.3">
      <c r="A3" s="169" t="str">
        <f>+'P&amp;L'!A3</f>
        <v>For the year ended 30th June 2016</v>
      </c>
      <c r="B3" s="171"/>
      <c r="C3" s="169"/>
      <c r="D3" s="169"/>
      <c r="E3" s="170"/>
      <c r="F3" s="170"/>
      <c r="G3" s="170"/>
      <c r="H3" s="170"/>
      <c r="I3" s="170"/>
      <c r="J3" s="170"/>
      <c r="K3" s="171"/>
      <c r="L3" s="168"/>
      <c r="M3" s="168"/>
      <c r="N3" s="168"/>
    </row>
    <row r="4" spans="1:15" ht="15" x14ac:dyDescent="0.25">
      <c r="A4" s="173"/>
      <c r="B4" s="174"/>
      <c r="C4" s="173"/>
      <c r="D4" s="173"/>
      <c r="E4" s="173"/>
      <c r="F4" s="173"/>
      <c r="G4" s="182"/>
      <c r="H4" s="173"/>
      <c r="I4" s="182"/>
      <c r="J4" s="173"/>
      <c r="K4" s="168"/>
      <c r="L4" s="168"/>
      <c r="M4" s="168"/>
      <c r="N4" s="168"/>
    </row>
    <row r="5" spans="1:15" ht="15" x14ac:dyDescent="0.25">
      <c r="A5" s="205">
        <v>1</v>
      </c>
      <c r="B5" s="191" t="s">
        <v>289</v>
      </c>
      <c r="C5" s="191"/>
      <c r="D5" s="173"/>
      <c r="E5" s="173"/>
      <c r="F5" s="173"/>
      <c r="G5" s="183"/>
      <c r="H5" s="184"/>
      <c r="I5" s="183"/>
      <c r="J5" s="173"/>
      <c r="K5" s="168"/>
      <c r="L5" s="168"/>
      <c r="M5" s="168"/>
      <c r="N5" s="168"/>
    </row>
    <row r="6" spans="1:15" ht="15" x14ac:dyDescent="0.25">
      <c r="A6" s="173"/>
      <c r="B6" s="206"/>
      <c r="C6" s="207"/>
      <c r="D6" s="173"/>
      <c r="E6" s="173"/>
      <c r="F6" s="173"/>
      <c r="G6" s="183"/>
      <c r="H6" s="184"/>
      <c r="I6" s="183"/>
      <c r="J6" s="173"/>
      <c r="K6" s="168"/>
      <c r="L6" s="168"/>
      <c r="M6" s="168"/>
      <c r="N6" s="168"/>
    </row>
    <row r="7" spans="1:15" ht="15" x14ac:dyDescent="0.25">
      <c r="A7" s="173"/>
      <c r="B7" s="317" t="s">
        <v>290</v>
      </c>
      <c r="C7" s="317"/>
      <c r="D7" s="317"/>
      <c r="E7" s="317"/>
      <c r="F7" s="317"/>
      <c r="G7" s="317"/>
      <c r="H7" s="317"/>
      <c r="I7" s="317"/>
      <c r="J7" s="317"/>
      <c r="K7" s="317"/>
      <c r="L7" s="168"/>
      <c r="M7" s="168"/>
      <c r="N7" s="168"/>
    </row>
    <row r="8" spans="1:15" ht="15" x14ac:dyDescent="0.25">
      <c r="A8" s="173"/>
      <c r="B8" s="317"/>
      <c r="C8" s="317"/>
      <c r="D8" s="317"/>
      <c r="E8" s="317"/>
      <c r="F8" s="317"/>
      <c r="G8" s="317"/>
      <c r="H8" s="317"/>
      <c r="I8" s="317"/>
      <c r="J8" s="317"/>
      <c r="K8" s="317"/>
      <c r="L8" s="168"/>
      <c r="M8" s="168"/>
      <c r="N8" s="168"/>
    </row>
    <row r="9" spans="1:15" ht="15" x14ac:dyDescent="0.25">
      <c r="A9" s="173"/>
      <c r="B9" s="173"/>
      <c r="C9" s="173"/>
      <c r="D9" s="173"/>
      <c r="E9" s="173"/>
      <c r="F9" s="173"/>
      <c r="G9" s="182"/>
      <c r="H9" s="173"/>
      <c r="I9" s="182"/>
      <c r="J9" s="173"/>
      <c r="K9" s="168"/>
      <c r="L9" s="168"/>
      <c r="M9" s="168"/>
      <c r="N9" s="168"/>
    </row>
    <row r="10" spans="1:15" ht="15" x14ac:dyDescent="0.25">
      <c r="A10" s="173" t="s">
        <v>291</v>
      </c>
      <c r="B10" s="191" t="s">
        <v>292</v>
      </c>
      <c r="C10" s="191"/>
      <c r="D10" s="191"/>
      <c r="E10" s="191"/>
      <c r="F10" s="191"/>
      <c r="G10" s="191"/>
      <c r="H10" s="191"/>
      <c r="I10" s="191"/>
      <c r="J10" s="173"/>
      <c r="K10" s="168"/>
      <c r="L10" s="168"/>
      <c r="M10" s="168"/>
      <c r="N10" s="168"/>
      <c r="O10">
        <f>28798-28553</f>
        <v>245</v>
      </c>
    </row>
    <row r="11" spans="1:15" ht="15" x14ac:dyDescent="0.25">
      <c r="A11" s="173"/>
      <c r="B11" s="191"/>
      <c r="C11" s="191"/>
      <c r="D11" s="191"/>
      <c r="E11" s="191"/>
      <c r="F11" s="191"/>
      <c r="G11" s="191"/>
      <c r="H11" s="191"/>
      <c r="I11" s="191"/>
      <c r="J11" s="173"/>
      <c r="K11" s="168"/>
      <c r="L11" s="168"/>
      <c r="M11" s="168"/>
      <c r="N11" s="168"/>
    </row>
    <row r="12" spans="1:15" ht="15" x14ac:dyDescent="0.25">
      <c r="A12" s="173"/>
      <c r="B12" s="310" t="s">
        <v>293</v>
      </c>
      <c r="C12" s="310"/>
      <c r="D12" s="310"/>
      <c r="E12" s="310"/>
      <c r="F12" s="310"/>
      <c r="G12" s="310"/>
      <c r="H12" s="310"/>
      <c r="I12" s="310"/>
      <c r="J12" s="310"/>
      <c r="K12" s="310"/>
      <c r="L12" s="168"/>
      <c r="M12" s="168"/>
      <c r="N12" s="168"/>
    </row>
    <row r="13" spans="1:15" ht="15" x14ac:dyDescent="0.25">
      <c r="A13" s="173"/>
      <c r="B13" s="310"/>
      <c r="C13" s="310"/>
      <c r="D13" s="310"/>
      <c r="E13" s="310"/>
      <c r="F13" s="310"/>
      <c r="G13" s="310"/>
      <c r="H13" s="310"/>
      <c r="I13" s="310"/>
      <c r="J13" s="310"/>
      <c r="K13" s="310"/>
      <c r="L13" s="168"/>
      <c r="M13" s="168"/>
      <c r="N13" s="168"/>
    </row>
    <row r="14" spans="1:15" ht="15" x14ac:dyDescent="0.25">
      <c r="A14" s="173"/>
      <c r="B14" s="310"/>
      <c r="C14" s="310"/>
      <c r="D14" s="310"/>
      <c r="E14" s="310"/>
      <c r="F14" s="310"/>
      <c r="G14" s="310"/>
      <c r="H14" s="310"/>
      <c r="I14" s="310"/>
      <c r="J14" s="310"/>
      <c r="K14" s="310"/>
      <c r="L14" s="168"/>
      <c r="M14" s="168"/>
      <c r="N14" s="168"/>
    </row>
    <row r="15" spans="1:15" ht="15" x14ac:dyDescent="0.25">
      <c r="A15" s="184"/>
      <c r="B15" s="174"/>
      <c r="C15" s="173"/>
      <c r="D15" s="173"/>
      <c r="E15" s="173"/>
      <c r="F15" s="173"/>
      <c r="G15" s="194"/>
      <c r="H15" s="174"/>
      <c r="I15" s="194"/>
      <c r="J15" s="173"/>
      <c r="K15" s="168"/>
      <c r="L15" s="168"/>
      <c r="M15" s="168"/>
      <c r="N15" s="168"/>
    </row>
    <row r="16" spans="1:15" ht="15" x14ac:dyDescent="0.25">
      <c r="A16" s="173"/>
      <c r="B16" s="173" t="s">
        <v>294</v>
      </c>
      <c r="C16" s="173"/>
      <c r="D16" s="173"/>
      <c r="E16" s="173"/>
      <c r="F16" s="173"/>
      <c r="G16" s="194"/>
      <c r="H16" s="174"/>
      <c r="I16" s="194"/>
      <c r="J16" s="173"/>
      <c r="K16" s="168"/>
      <c r="L16" s="168"/>
      <c r="M16" s="168"/>
      <c r="N16" s="168"/>
    </row>
    <row r="17" spans="1:14" ht="15" x14ac:dyDescent="0.25">
      <c r="A17" s="173"/>
      <c r="B17" s="317" t="s">
        <v>295</v>
      </c>
      <c r="C17" s="317"/>
      <c r="D17" s="317"/>
      <c r="E17" s="317"/>
      <c r="F17" s="317"/>
      <c r="G17" s="317"/>
      <c r="H17" s="317"/>
      <c r="I17" s="317"/>
      <c r="J17" s="317"/>
      <c r="K17" s="317"/>
      <c r="L17" s="168"/>
      <c r="M17" s="168"/>
      <c r="N17" s="168"/>
    </row>
    <row r="18" spans="1:14" ht="15" x14ac:dyDescent="0.25">
      <c r="A18" s="173"/>
      <c r="B18" s="317"/>
      <c r="C18" s="317"/>
      <c r="D18" s="317"/>
      <c r="E18" s="317"/>
      <c r="F18" s="317"/>
      <c r="G18" s="317"/>
      <c r="H18" s="317"/>
      <c r="I18" s="317"/>
      <c r="J18" s="317"/>
      <c r="K18" s="317"/>
      <c r="L18" s="168"/>
      <c r="M18" s="168"/>
      <c r="N18" s="168"/>
    </row>
    <row r="19" spans="1:14" ht="15" x14ac:dyDescent="0.25">
      <c r="A19" s="173"/>
      <c r="B19" s="317"/>
      <c r="C19" s="317"/>
      <c r="D19" s="317"/>
      <c r="E19" s="317"/>
      <c r="F19" s="317"/>
      <c r="G19" s="317"/>
      <c r="H19" s="317"/>
      <c r="I19" s="317"/>
      <c r="J19" s="317"/>
      <c r="K19" s="317"/>
      <c r="L19" s="168"/>
      <c r="M19" s="168"/>
      <c r="N19" s="168"/>
    </row>
    <row r="20" spans="1:14" ht="15" x14ac:dyDescent="0.25">
      <c r="A20" s="173"/>
      <c r="B20" s="317"/>
      <c r="C20" s="317"/>
      <c r="D20" s="317"/>
      <c r="E20" s="317"/>
      <c r="F20" s="317"/>
      <c r="G20" s="317"/>
      <c r="H20" s="317"/>
      <c r="I20" s="317"/>
      <c r="J20" s="317"/>
      <c r="K20" s="317"/>
      <c r="L20" s="168"/>
      <c r="M20" s="168"/>
      <c r="N20" s="168"/>
    </row>
    <row r="21" spans="1:14" ht="15" x14ac:dyDescent="0.25">
      <c r="A21" s="173"/>
      <c r="B21" s="317"/>
      <c r="C21" s="317"/>
      <c r="D21" s="317"/>
      <c r="E21" s="317"/>
      <c r="F21" s="317"/>
      <c r="G21" s="317"/>
      <c r="H21" s="317"/>
      <c r="I21" s="317"/>
      <c r="J21" s="317"/>
      <c r="K21" s="317"/>
      <c r="L21" s="168"/>
      <c r="M21" s="168"/>
      <c r="N21" s="168"/>
    </row>
    <row r="22" spans="1:14" ht="10.5" customHeight="1" x14ac:dyDescent="0.25">
      <c r="A22" s="174"/>
      <c r="B22" s="317"/>
      <c r="C22" s="317"/>
      <c r="D22" s="317"/>
      <c r="E22" s="317"/>
      <c r="F22" s="317"/>
      <c r="G22" s="317"/>
      <c r="H22" s="317"/>
      <c r="I22" s="317"/>
      <c r="J22" s="317"/>
      <c r="K22" s="317"/>
      <c r="L22" s="168"/>
      <c r="M22" s="168"/>
      <c r="N22" s="168"/>
    </row>
    <row r="23" spans="1:14" ht="15" hidden="1" x14ac:dyDescent="0.25">
      <c r="A23" s="174"/>
      <c r="B23" s="310" t="s">
        <v>296</v>
      </c>
      <c r="C23" s="310"/>
      <c r="D23" s="310"/>
      <c r="E23" s="310"/>
      <c r="F23" s="310"/>
      <c r="G23" s="310"/>
      <c r="H23" s="310"/>
      <c r="I23" s="310"/>
      <c r="J23" s="310"/>
      <c r="K23" s="310"/>
      <c r="L23" s="168"/>
      <c r="M23" s="168"/>
      <c r="N23" s="168"/>
    </row>
    <row r="24" spans="1:14" ht="15" hidden="1" x14ac:dyDescent="0.25">
      <c r="A24" s="174"/>
      <c r="B24" s="310"/>
      <c r="C24" s="310"/>
      <c r="D24" s="310"/>
      <c r="E24" s="310"/>
      <c r="F24" s="310"/>
      <c r="G24" s="310"/>
      <c r="H24" s="310"/>
      <c r="I24" s="310"/>
      <c r="J24" s="310"/>
      <c r="K24" s="310"/>
      <c r="L24" s="168"/>
      <c r="M24" s="168"/>
      <c r="N24" s="168"/>
    </row>
    <row r="25" spans="1:14" ht="0.75" customHeight="1" x14ac:dyDescent="0.25">
      <c r="A25" s="174"/>
      <c r="B25" s="310"/>
      <c r="C25" s="310"/>
      <c r="D25" s="310"/>
      <c r="E25" s="310"/>
      <c r="F25" s="310"/>
      <c r="G25" s="310"/>
      <c r="H25" s="310"/>
      <c r="I25" s="310"/>
      <c r="J25" s="310"/>
      <c r="K25" s="310"/>
      <c r="L25" s="168"/>
      <c r="M25" s="168"/>
      <c r="N25" s="168"/>
    </row>
    <row r="26" spans="1:14" ht="15" x14ac:dyDescent="0.25">
      <c r="A26" s="174"/>
      <c r="B26" s="310"/>
      <c r="C26" s="310"/>
      <c r="D26" s="310"/>
      <c r="E26" s="310"/>
      <c r="F26" s="310"/>
      <c r="G26" s="310"/>
      <c r="H26" s="310"/>
      <c r="I26" s="310"/>
      <c r="J26" s="310"/>
      <c r="K26" s="310"/>
      <c r="L26" s="168"/>
      <c r="M26" s="168"/>
      <c r="N26" s="168"/>
    </row>
    <row r="27" spans="1:14" ht="15" x14ac:dyDescent="0.25">
      <c r="A27" s="174"/>
      <c r="B27" s="310"/>
      <c r="C27" s="310"/>
      <c r="D27" s="310"/>
      <c r="E27" s="310"/>
      <c r="F27" s="310"/>
      <c r="G27" s="310"/>
      <c r="H27" s="310"/>
      <c r="I27" s="310"/>
      <c r="J27" s="310"/>
      <c r="K27" s="310"/>
      <c r="L27" s="168"/>
      <c r="M27" s="168"/>
      <c r="N27" s="168"/>
    </row>
    <row r="28" spans="1:14" ht="15" x14ac:dyDescent="0.25">
      <c r="A28" s="174"/>
      <c r="B28" s="310"/>
      <c r="C28" s="310"/>
      <c r="D28" s="310"/>
      <c r="E28" s="310"/>
      <c r="F28" s="310"/>
      <c r="G28" s="310"/>
      <c r="H28" s="310"/>
      <c r="I28" s="310"/>
      <c r="J28" s="310"/>
      <c r="K28" s="310"/>
      <c r="L28" s="168"/>
      <c r="M28" s="168"/>
      <c r="N28" s="168"/>
    </row>
    <row r="29" spans="1:14" ht="15" x14ac:dyDescent="0.25">
      <c r="A29" s="174"/>
      <c r="B29" s="310"/>
      <c r="C29" s="310"/>
      <c r="D29" s="310"/>
      <c r="E29" s="310"/>
      <c r="F29" s="310"/>
      <c r="G29" s="310"/>
      <c r="H29" s="310"/>
      <c r="I29" s="310"/>
      <c r="J29" s="310"/>
      <c r="K29" s="310"/>
      <c r="L29" s="168"/>
      <c r="M29" s="168"/>
      <c r="N29" s="168"/>
    </row>
    <row r="30" spans="1:14" ht="15" x14ac:dyDescent="0.25">
      <c r="A30" s="174"/>
      <c r="B30" s="310"/>
      <c r="C30" s="310"/>
      <c r="D30" s="310"/>
      <c r="E30" s="310"/>
      <c r="F30" s="310"/>
      <c r="G30" s="310"/>
      <c r="H30" s="310"/>
      <c r="I30" s="310"/>
      <c r="J30" s="310"/>
      <c r="K30" s="310"/>
      <c r="L30" s="168"/>
      <c r="M30" s="168"/>
      <c r="N30" s="168"/>
    </row>
    <row r="31" spans="1:14" ht="15" x14ac:dyDescent="0.25">
      <c r="A31" s="174"/>
      <c r="B31" s="310"/>
      <c r="C31" s="310"/>
      <c r="D31" s="310"/>
      <c r="E31" s="310"/>
      <c r="F31" s="310"/>
      <c r="G31" s="310"/>
      <c r="H31" s="310"/>
      <c r="I31" s="310"/>
      <c r="J31" s="310"/>
      <c r="K31" s="310"/>
      <c r="L31" s="168"/>
      <c r="M31" s="168"/>
      <c r="N31" s="168"/>
    </row>
    <row r="32" spans="1:14" ht="15" x14ac:dyDescent="0.25">
      <c r="A32" s="174"/>
      <c r="B32" s="310" t="s">
        <v>297</v>
      </c>
      <c r="C32" s="310"/>
      <c r="D32" s="310"/>
      <c r="E32" s="310"/>
      <c r="F32" s="310"/>
      <c r="G32" s="310"/>
      <c r="H32" s="310"/>
      <c r="I32" s="310"/>
      <c r="J32" s="310"/>
      <c r="K32" s="310"/>
      <c r="L32" s="168"/>
      <c r="M32" s="168"/>
      <c r="N32" s="168"/>
    </row>
    <row r="33" spans="1:14" ht="15" x14ac:dyDescent="0.25">
      <c r="A33" s="174"/>
      <c r="B33" s="208" t="s">
        <v>298</v>
      </c>
      <c r="C33" s="209"/>
      <c r="D33" s="209"/>
      <c r="E33" s="209"/>
      <c r="F33" s="209"/>
      <c r="G33" s="209"/>
      <c r="H33" s="209"/>
      <c r="I33" s="209"/>
      <c r="J33" s="209"/>
      <c r="K33" s="209"/>
      <c r="L33" s="168"/>
      <c r="M33" s="168"/>
      <c r="N33" s="168"/>
    </row>
    <row r="34" spans="1:14" ht="15" x14ac:dyDescent="0.25">
      <c r="A34" s="174"/>
      <c r="B34" s="209"/>
      <c r="C34" s="209"/>
      <c r="D34" s="209"/>
      <c r="E34" s="209"/>
      <c r="F34" s="209"/>
      <c r="G34" s="209"/>
      <c r="H34" s="209"/>
      <c r="I34" s="209"/>
      <c r="J34" s="209"/>
      <c r="K34" s="209"/>
      <c r="L34" s="168"/>
      <c r="M34" s="168"/>
      <c r="N34" s="168"/>
    </row>
    <row r="35" spans="1:14" ht="15" x14ac:dyDescent="0.25">
      <c r="A35" s="174"/>
      <c r="B35" s="210" t="s">
        <v>299</v>
      </c>
      <c r="C35" s="209"/>
      <c r="D35" s="209"/>
      <c r="E35" s="209"/>
      <c r="F35" s="209"/>
      <c r="G35" s="209"/>
      <c r="H35" s="209"/>
      <c r="I35" s="209"/>
      <c r="J35" s="209"/>
      <c r="K35" s="209"/>
      <c r="L35" s="168"/>
      <c r="M35" s="168"/>
      <c r="N35" s="168"/>
    </row>
    <row r="36" spans="1:14" ht="15" x14ac:dyDescent="0.25">
      <c r="A36" s="174"/>
      <c r="B36" s="210" t="s">
        <v>300</v>
      </c>
      <c r="C36" s="209"/>
      <c r="D36" s="209"/>
      <c r="E36" s="209"/>
      <c r="F36" s="209"/>
      <c r="G36" s="209"/>
      <c r="H36" s="209"/>
      <c r="I36" s="209"/>
      <c r="J36" s="209"/>
      <c r="K36" s="209"/>
      <c r="L36" s="168"/>
      <c r="M36" s="168"/>
      <c r="N36" s="168"/>
    </row>
    <row r="37" spans="1:14" ht="15" x14ac:dyDescent="0.25">
      <c r="A37" s="174"/>
      <c r="B37" s="209"/>
      <c r="C37" s="209"/>
      <c r="D37" s="209"/>
      <c r="E37" s="209"/>
      <c r="F37" s="209"/>
      <c r="G37" s="209"/>
      <c r="H37" s="209"/>
      <c r="I37" s="209"/>
      <c r="J37" s="209"/>
      <c r="K37" s="209"/>
      <c r="L37" s="168"/>
      <c r="M37" s="168"/>
      <c r="N37" s="168"/>
    </row>
    <row r="38" spans="1:14" ht="15" x14ac:dyDescent="0.25">
      <c r="A38" s="173" t="s">
        <v>301</v>
      </c>
      <c r="B38" s="191" t="s">
        <v>302</v>
      </c>
      <c r="C38" s="191"/>
      <c r="D38" s="191"/>
      <c r="E38" s="174"/>
      <c r="F38" s="174"/>
      <c r="G38" s="186"/>
      <c r="H38" s="174"/>
      <c r="I38" s="186"/>
      <c r="J38" s="188"/>
      <c r="K38" s="168"/>
      <c r="L38" s="168"/>
      <c r="M38" s="168"/>
      <c r="N38" s="168"/>
    </row>
    <row r="39" spans="1:14" ht="15" x14ac:dyDescent="0.25">
      <c r="A39" s="168"/>
      <c r="B39" s="310" t="s">
        <v>303</v>
      </c>
      <c r="C39" s="310"/>
      <c r="D39" s="310"/>
      <c r="E39" s="310"/>
      <c r="F39" s="310"/>
      <c r="G39" s="310"/>
      <c r="H39" s="310"/>
      <c r="I39" s="310"/>
      <c r="J39" s="310"/>
      <c r="K39" s="310"/>
      <c r="L39" s="168"/>
      <c r="M39" s="168"/>
      <c r="N39" s="168"/>
    </row>
    <row r="40" spans="1:14" ht="15" x14ac:dyDescent="0.25">
      <c r="A40" s="168"/>
      <c r="B40" s="310"/>
      <c r="C40" s="310"/>
      <c r="D40" s="310"/>
      <c r="E40" s="310"/>
      <c r="F40" s="310"/>
      <c r="G40" s="310"/>
      <c r="H40" s="310"/>
      <c r="I40" s="310"/>
      <c r="J40" s="310"/>
      <c r="K40" s="310"/>
      <c r="L40" s="313"/>
      <c r="M40" s="313"/>
      <c r="N40" s="313"/>
    </row>
    <row r="41" spans="1:14" ht="15" x14ac:dyDescent="0.25">
      <c r="A41" s="168"/>
      <c r="B41" s="310"/>
      <c r="C41" s="310"/>
      <c r="D41" s="310"/>
      <c r="E41" s="310"/>
      <c r="F41" s="310"/>
      <c r="G41" s="310"/>
      <c r="H41" s="310"/>
      <c r="I41" s="310"/>
      <c r="J41" s="310"/>
      <c r="K41" s="310"/>
      <c r="L41" s="313"/>
      <c r="M41" s="313"/>
      <c r="N41" s="313"/>
    </row>
    <row r="42" spans="1:14" ht="15" x14ac:dyDescent="0.25">
      <c r="A42" s="168"/>
      <c r="B42" s="310"/>
      <c r="C42" s="310"/>
      <c r="D42" s="310"/>
      <c r="E42" s="310"/>
      <c r="F42" s="310"/>
      <c r="G42" s="310"/>
      <c r="H42" s="310"/>
      <c r="I42" s="310"/>
      <c r="J42" s="310"/>
      <c r="K42" s="310"/>
      <c r="L42" s="313"/>
      <c r="M42" s="313"/>
      <c r="N42" s="313"/>
    </row>
    <row r="43" spans="1:14" ht="10.5" customHeight="1" x14ac:dyDescent="0.25">
      <c r="A43" s="168"/>
      <c r="B43" s="310"/>
      <c r="C43" s="310"/>
      <c r="D43" s="310"/>
      <c r="E43" s="310"/>
      <c r="F43" s="310"/>
      <c r="G43" s="310"/>
      <c r="H43" s="310"/>
      <c r="I43" s="310"/>
      <c r="J43" s="310"/>
      <c r="K43" s="310"/>
      <c r="L43" s="313"/>
      <c r="M43" s="313"/>
      <c r="N43" s="313"/>
    </row>
    <row r="44" spans="1:14" ht="15" hidden="1" x14ac:dyDescent="0.25">
      <c r="A44" s="168"/>
      <c r="B44" s="314" t="s">
        <v>304</v>
      </c>
      <c r="C44" s="314"/>
      <c r="D44" s="314"/>
      <c r="E44" s="314"/>
      <c r="F44" s="314"/>
      <c r="G44" s="314"/>
      <c r="H44" s="314"/>
      <c r="I44" s="314"/>
      <c r="J44" s="314"/>
      <c r="K44" s="314"/>
      <c r="L44" s="314"/>
      <c r="M44" s="211"/>
      <c r="N44" s="211"/>
    </row>
    <row r="45" spans="1:14" ht="15" x14ac:dyDescent="0.25">
      <c r="A45" s="168"/>
      <c r="B45" s="314"/>
      <c r="C45" s="314"/>
      <c r="D45" s="314"/>
      <c r="E45" s="314"/>
      <c r="F45" s="314"/>
      <c r="G45" s="314"/>
      <c r="H45" s="314"/>
      <c r="I45" s="314"/>
      <c r="J45" s="314"/>
      <c r="K45" s="314"/>
      <c r="L45" s="314"/>
      <c r="M45" s="211"/>
      <c r="N45" s="211"/>
    </row>
    <row r="46" spans="1:14" ht="15" x14ac:dyDescent="0.25">
      <c r="A46" s="168"/>
      <c r="B46" s="315"/>
      <c r="C46" s="315"/>
      <c r="D46" s="315"/>
      <c r="E46" s="315"/>
      <c r="F46" s="315"/>
      <c r="G46" s="315"/>
      <c r="H46" s="315"/>
      <c r="I46" s="315"/>
      <c r="J46" s="315"/>
      <c r="K46" s="314"/>
      <c r="L46" s="314"/>
      <c r="M46" s="211"/>
      <c r="N46" s="211"/>
    </row>
    <row r="47" spans="1:14" ht="15" x14ac:dyDescent="0.25">
      <c r="A47" s="168"/>
      <c r="B47" s="314"/>
      <c r="C47" s="314"/>
      <c r="D47" s="314"/>
      <c r="E47" s="314"/>
      <c r="F47" s="314"/>
      <c r="G47" s="314"/>
      <c r="H47" s="314"/>
      <c r="I47" s="314"/>
      <c r="J47" s="314"/>
      <c r="K47" s="314"/>
      <c r="L47" s="314"/>
      <c r="M47" s="211"/>
      <c r="N47" s="211"/>
    </row>
    <row r="48" spans="1:14" ht="15" x14ac:dyDescent="0.25">
      <c r="A48" s="168"/>
      <c r="B48" s="168"/>
      <c r="C48" s="168"/>
      <c r="D48" s="168"/>
      <c r="E48" s="168"/>
      <c r="F48" s="168"/>
      <c r="G48" s="168"/>
      <c r="H48" s="168"/>
      <c r="I48" s="168"/>
      <c r="J48" s="168"/>
      <c r="K48" s="168"/>
      <c r="L48" s="168"/>
      <c r="M48" s="168"/>
      <c r="N48" s="168"/>
    </row>
    <row r="49" spans="1:14" ht="15" x14ac:dyDescent="0.25">
      <c r="A49" s="167" t="s">
        <v>305</v>
      </c>
      <c r="B49" s="316" t="s">
        <v>306</v>
      </c>
      <c r="C49" s="316"/>
      <c r="D49" s="316"/>
      <c r="E49" s="316"/>
      <c r="F49" s="316"/>
      <c r="G49" s="168"/>
      <c r="H49" s="168"/>
      <c r="I49" s="168"/>
      <c r="J49" s="168"/>
      <c r="K49" s="168"/>
      <c r="L49" s="168"/>
      <c r="M49" s="168"/>
      <c r="N49" s="168"/>
    </row>
    <row r="50" spans="1:14" ht="15" x14ac:dyDescent="0.25">
      <c r="A50" s="168"/>
      <c r="B50" s="317" t="s">
        <v>307</v>
      </c>
      <c r="C50" s="317"/>
      <c r="D50" s="317"/>
      <c r="E50" s="317"/>
      <c r="F50" s="317"/>
      <c r="G50" s="317"/>
      <c r="H50" s="317"/>
      <c r="I50" s="317"/>
      <c r="J50" s="317"/>
      <c r="K50" s="317"/>
      <c r="L50" s="168"/>
      <c r="M50" s="168"/>
      <c r="N50" s="168"/>
    </row>
    <row r="51" spans="1:14" ht="15" x14ac:dyDescent="0.25">
      <c r="A51" s="168"/>
      <c r="B51" s="317"/>
      <c r="C51" s="317"/>
      <c r="D51" s="317"/>
      <c r="E51" s="317"/>
      <c r="F51" s="317"/>
      <c r="G51" s="317"/>
      <c r="H51" s="317"/>
      <c r="I51" s="317"/>
      <c r="J51" s="317"/>
      <c r="K51" s="317"/>
      <c r="L51" s="168"/>
      <c r="M51" s="168"/>
      <c r="N51" s="168"/>
    </row>
    <row r="52" spans="1:14" ht="15" x14ac:dyDescent="0.25">
      <c r="A52" s="168"/>
      <c r="B52" s="317"/>
      <c r="C52" s="317"/>
      <c r="D52" s="317"/>
      <c r="E52" s="317"/>
      <c r="F52" s="317"/>
      <c r="G52" s="317"/>
      <c r="H52" s="317"/>
      <c r="I52" s="317"/>
      <c r="J52" s="317"/>
      <c r="K52" s="317"/>
      <c r="L52" s="168"/>
      <c r="M52" s="168"/>
      <c r="N52" s="168"/>
    </row>
    <row r="53" spans="1:14" ht="15" x14ac:dyDescent="0.25">
      <c r="A53" s="168"/>
      <c r="B53" s="317"/>
      <c r="C53" s="317"/>
      <c r="D53" s="317"/>
      <c r="E53" s="317"/>
      <c r="F53" s="317"/>
      <c r="G53" s="317"/>
      <c r="H53" s="317"/>
      <c r="I53" s="317"/>
      <c r="J53" s="317"/>
      <c r="K53" s="317"/>
      <c r="L53" s="168"/>
      <c r="M53" s="168"/>
      <c r="N53" s="168"/>
    </row>
    <row r="54" spans="1:14" ht="15" x14ac:dyDescent="0.25">
      <c r="A54" s="168"/>
      <c r="B54" s="317"/>
      <c r="C54" s="317"/>
      <c r="D54" s="317"/>
      <c r="E54" s="317"/>
      <c r="F54" s="317"/>
      <c r="G54" s="317"/>
      <c r="H54" s="317"/>
      <c r="I54" s="317"/>
      <c r="J54" s="317"/>
      <c r="K54" s="317"/>
      <c r="L54" s="168"/>
      <c r="M54" s="168"/>
      <c r="N54" s="168"/>
    </row>
    <row r="55" spans="1:14" ht="15" x14ac:dyDescent="0.25">
      <c r="A55" s="168"/>
      <c r="B55" s="317"/>
      <c r="C55" s="317"/>
      <c r="D55" s="317"/>
      <c r="E55" s="317"/>
      <c r="F55" s="317"/>
      <c r="G55" s="317"/>
      <c r="H55" s="317"/>
      <c r="I55" s="317"/>
      <c r="J55" s="317"/>
      <c r="K55" s="317"/>
      <c r="L55" s="168"/>
      <c r="M55" s="168"/>
      <c r="N55" s="168"/>
    </row>
    <row r="56" spans="1:14" ht="15" x14ac:dyDescent="0.25">
      <c r="A56" s="168"/>
      <c r="B56" s="212"/>
      <c r="C56" s="212"/>
      <c r="D56" s="212"/>
      <c r="E56" s="212"/>
      <c r="F56" s="212"/>
      <c r="G56" s="212"/>
      <c r="H56" s="212"/>
      <c r="I56" s="212"/>
      <c r="J56" s="212"/>
      <c r="K56" s="212"/>
      <c r="L56" s="168"/>
      <c r="M56" s="168"/>
      <c r="N56" s="168"/>
    </row>
    <row r="57" spans="1:14" ht="15" x14ac:dyDescent="0.25">
      <c r="A57" s="168"/>
      <c r="B57" s="212"/>
      <c r="C57" s="212"/>
      <c r="D57" s="212"/>
      <c r="E57" s="212"/>
      <c r="F57" s="212"/>
      <c r="G57" s="212"/>
      <c r="H57" s="212"/>
      <c r="I57" s="212"/>
      <c r="J57" s="212"/>
      <c r="K57" s="212"/>
      <c r="L57" s="168"/>
      <c r="M57" s="168"/>
      <c r="N57" s="168"/>
    </row>
    <row r="58" spans="1:14" ht="15" x14ac:dyDescent="0.25">
      <c r="A58" s="168"/>
      <c r="B58" s="168"/>
      <c r="C58" s="168"/>
      <c r="D58" s="168"/>
      <c r="E58" s="168"/>
      <c r="F58" s="168"/>
      <c r="G58" s="168"/>
      <c r="H58" s="168"/>
      <c r="I58" s="168"/>
      <c r="J58" s="168"/>
      <c r="K58" s="168"/>
      <c r="L58" s="168"/>
      <c r="M58" s="168"/>
      <c r="N58" s="168"/>
    </row>
    <row r="59" spans="1:14" ht="15" x14ac:dyDescent="0.25">
      <c r="A59" s="168"/>
      <c r="B59" s="167" t="s">
        <v>308</v>
      </c>
      <c r="C59" s="168"/>
      <c r="D59" s="167"/>
      <c r="E59" s="196" t="s">
        <v>309</v>
      </c>
      <c r="F59" s="213"/>
      <c r="G59" s="196" t="s">
        <v>310</v>
      </c>
      <c r="H59" s="214"/>
      <c r="I59" s="168"/>
      <c r="J59" s="168"/>
      <c r="K59" s="168"/>
      <c r="L59" s="168"/>
      <c r="M59" s="168"/>
      <c r="N59" s="168"/>
    </row>
    <row r="60" spans="1:14" ht="15" x14ac:dyDescent="0.25">
      <c r="A60" s="168"/>
      <c r="B60" s="168"/>
      <c r="C60" s="168"/>
      <c r="D60" s="168"/>
      <c r="E60" s="168"/>
      <c r="F60" s="168"/>
      <c r="G60" s="168"/>
      <c r="H60" s="168"/>
      <c r="I60" s="168"/>
      <c r="J60" s="168"/>
      <c r="K60" s="168"/>
      <c r="L60" s="168"/>
      <c r="M60" s="168"/>
      <c r="N60" s="168"/>
    </row>
    <row r="61" spans="1:14" ht="15" x14ac:dyDescent="0.25">
      <c r="A61" s="168"/>
      <c r="B61" s="168"/>
      <c r="C61" s="168"/>
      <c r="D61" s="168"/>
      <c r="E61" s="168"/>
      <c r="F61" s="168"/>
      <c r="G61" s="168"/>
      <c r="H61" s="168"/>
      <c r="I61" s="168"/>
      <c r="J61" s="168"/>
      <c r="K61" s="168"/>
      <c r="L61" s="168"/>
      <c r="M61" s="168"/>
      <c r="N61" s="168"/>
    </row>
  </sheetData>
  <mergeCells count="10">
    <mergeCell ref="L40:N43"/>
    <mergeCell ref="B44:L47"/>
    <mergeCell ref="B49:F49"/>
    <mergeCell ref="B50:K55"/>
    <mergeCell ref="B7:K8"/>
    <mergeCell ref="B12:K14"/>
    <mergeCell ref="B17:K22"/>
    <mergeCell ref="B23:K31"/>
    <mergeCell ref="B32:K32"/>
    <mergeCell ref="B39:K43"/>
  </mergeCells>
  <pageMargins left="1" right="0.3" top="0.37" bottom="0.49" header="0.3" footer="0.22"/>
  <pageSetup paperSize="9" scale="92" orientation="portrait" horizontalDpi="4294967293" verticalDpi="4294967293" r:id="rId1"/>
  <headerFooter>
    <oddFooter>&amp;C10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0"/>
  <sheetViews>
    <sheetView showGridLines="0" view="pageBreakPreview" topLeftCell="A28" zoomScaleNormal="100" zoomScaleSheetLayoutView="100" workbookViewId="0">
      <selection activeCell="H14" sqref="H14"/>
    </sheetView>
  </sheetViews>
  <sheetFormatPr defaultRowHeight="15" x14ac:dyDescent="0.25"/>
  <cols>
    <col min="1" max="1" width="13.140625" style="1" customWidth="1"/>
    <col min="2" max="2" width="13.85546875" style="1" customWidth="1"/>
    <col min="3" max="3" width="13.7109375" style="1" bestFit="1" customWidth="1"/>
    <col min="4" max="4" width="11" style="1" customWidth="1"/>
    <col min="5" max="5" width="17.42578125" style="147" customWidth="1"/>
    <col min="6" max="6" width="17.5703125" style="70" customWidth="1"/>
    <col min="7" max="7" width="17.28515625" style="89" hidden="1" customWidth="1"/>
    <col min="8" max="8" width="9.85546875" style="1" customWidth="1"/>
    <col min="9" max="9" width="14.85546875" style="1" customWidth="1"/>
    <col min="10" max="10" width="11.28515625" style="1" bestFit="1" customWidth="1"/>
    <col min="11" max="16384" width="9.140625" style="1"/>
  </cols>
  <sheetData>
    <row r="1" spans="1:9" x14ac:dyDescent="0.25">
      <c r="A1" s="165" t="str">
        <f>info!A1</f>
        <v>A-ONE ELECTRONICS (U) LIMITED</v>
      </c>
      <c r="B1" s="2"/>
      <c r="D1" s="4"/>
      <c r="E1" s="144"/>
      <c r="F1" s="68"/>
      <c r="G1" s="115"/>
    </row>
    <row r="2" spans="1:9" x14ac:dyDescent="0.25">
      <c r="A2" s="17" t="s">
        <v>141</v>
      </c>
      <c r="B2" s="17"/>
      <c r="C2" s="17"/>
      <c r="D2" s="4"/>
      <c r="E2" s="144"/>
      <c r="F2" s="68"/>
      <c r="G2" s="115"/>
    </row>
    <row r="3" spans="1:9" ht="15.75" thickBot="1" x14ac:dyDescent="0.3">
      <c r="A3" s="5" t="str">
        <f>+equity!A3</f>
        <v>For the year ended 30th June 2016</v>
      </c>
      <c r="B3" s="5"/>
      <c r="C3" s="5"/>
      <c r="D3" s="5"/>
      <c r="E3" s="145"/>
      <c r="F3" s="69"/>
      <c r="G3" s="116"/>
    </row>
    <row r="4" spans="1:9" x14ac:dyDescent="0.25">
      <c r="D4" s="9"/>
      <c r="E4" s="146" t="s">
        <v>163</v>
      </c>
      <c r="F4" s="125" t="s">
        <v>163</v>
      </c>
    </row>
    <row r="5" spans="1:9" x14ac:dyDescent="0.25">
      <c r="A5" s="7"/>
      <c r="B5" s="9"/>
      <c r="C5" s="9"/>
      <c r="D5" s="9"/>
      <c r="E5" s="110" t="str">
        <f>+'P&amp;L'!C6</f>
        <v>30th June 2016</v>
      </c>
      <c r="F5" s="54" t="str">
        <f>+'P&amp;L'!D6</f>
        <v>30th June 2015</v>
      </c>
      <c r="G5" s="67">
        <v>2010</v>
      </c>
    </row>
    <row r="6" spans="1:9" x14ac:dyDescent="0.25">
      <c r="A6" s="7"/>
      <c r="B6" s="9"/>
      <c r="C6" s="9"/>
      <c r="D6" s="9"/>
      <c r="E6" s="159" t="s">
        <v>207</v>
      </c>
      <c r="F6" s="156" t="s">
        <v>207</v>
      </c>
      <c r="G6" s="67" t="s">
        <v>150</v>
      </c>
    </row>
    <row r="7" spans="1:9" x14ac:dyDescent="0.25">
      <c r="A7" s="7" t="s">
        <v>3</v>
      </c>
      <c r="B7" s="9"/>
      <c r="C7" s="9"/>
      <c r="D7" s="9"/>
      <c r="F7" s="71"/>
      <c r="G7" s="71"/>
    </row>
    <row r="8" spans="1:9" x14ac:dyDescent="0.25">
      <c r="A8" s="9"/>
      <c r="B8" s="9"/>
      <c r="C8" s="9"/>
      <c r="D8" s="9"/>
      <c r="G8" s="71"/>
      <c r="I8" s="13"/>
    </row>
    <row r="9" spans="1:9" x14ac:dyDescent="0.25">
      <c r="A9" s="9" t="s">
        <v>53</v>
      </c>
      <c r="B9" s="9"/>
      <c r="C9" s="9"/>
      <c r="D9" s="9"/>
      <c r="E9" s="147">
        <f>+'P&amp;L'!C23</f>
        <v>29429014.174328238</v>
      </c>
      <c r="F9" s="71">
        <f>+'P&amp;L'!D23</f>
        <v>-42903641.215625197</v>
      </c>
      <c r="G9" s="71" t="e">
        <f>+'P&amp;L'!#REF!</f>
        <v>#REF!</v>
      </c>
      <c r="I9" s="13"/>
    </row>
    <row r="10" spans="1:9" x14ac:dyDescent="0.25">
      <c r="A10" s="7" t="s">
        <v>4</v>
      </c>
      <c r="B10" s="7"/>
      <c r="C10" s="9"/>
      <c r="D10" s="9"/>
      <c r="G10" s="71"/>
    </row>
    <row r="11" spans="1:9" x14ac:dyDescent="0.25">
      <c r="A11" s="9" t="s">
        <v>221</v>
      </c>
      <c r="B11" s="7"/>
      <c r="C11" s="9"/>
      <c r="D11" s="9"/>
      <c r="E11" s="147">
        <f>'Tax comp'!C19</f>
        <v>0</v>
      </c>
      <c r="F11" s="278">
        <v>0</v>
      </c>
      <c r="G11" s="71"/>
    </row>
    <row r="12" spans="1:9" x14ac:dyDescent="0.25">
      <c r="A12" s="9" t="s">
        <v>67</v>
      </c>
      <c r="B12" s="9"/>
      <c r="C12" s="9"/>
      <c r="D12" s="9"/>
      <c r="E12" s="147">
        <f>+Expenses!E16</f>
        <v>1596607.195671875</v>
      </c>
      <c r="F12" s="101">
        <v>2109539.055625</v>
      </c>
      <c r="G12" s="55">
        <v>1000993</v>
      </c>
    </row>
    <row r="13" spans="1:9" x14ac:dyDescent="0.25">
      <c r="A13" s="9" t="s">
        <v>5</v>
      </c>
      <c r="B13" s="9"/>
      <c r="C13" s="9"/>
      <c r="D13" s="9"/>
      <c r="E13" s="148">
        <f>SUM(E9:E12)</f>
        <v>31025621.370000113</v>
      </c>
      <c r="F13" s="71">
        <f>SUM(F9:F12)</f>
        <v>-40794102.160000198</v>
      </c>
      <c r="G13" s="71" t="e">
        <f>SUM(G9:G12)</f>
        <v>#REF!</v>
      </c>
    </row>
    <row r="14" spans="1:9" x14ac:dyDescent="0.25">
      <c r="A14" s="9"/>
      <c r="B14" s="9"/>
      <c r="C14" s="9"/>
      <c r="D14" s="9"/>
      <c r="G14" s="71"/>
    </row>
    <row r="15" spans="1:9" x14ac:dyDescent="0.25">
      <c r="A15" s="9" t="s">
        <v>74</v>
      </c>
      <c r="B15" s="9"/>
      <c r="C15" s="9"/>
      <c r="D15" s="9"/>
      <c r="E15" s="72">
        <f>+BS!D14-BS!C14</f>
        <v>-3686968.5</v>
      </c>
      <c r="F15" s="71">
        <v>-66201371.609999999</v>
      </c>
      <c r="G15" s="71">
        <v>-51706852</v>
      </c>
    </row>
    <row r="16" spans="1:9" x14ac:dyDescent="0.25">
      <c r="A16" s="9" t="s">
        <v>56</v>
      </c>
      <c r="B16" s="9"/>
      <c r="C16" s="9"/>
      <c r="D16" s="9"/>
      <c r="E16" s="72">
        <f>+BS!D13-BS!C13</f>
        <v>22736250</v>
      </c>
      <c r="F16" s="71">
        <v>-172735850</v>
      </c>
      <c r="G16" s="71">
        <v>88764395</v>
      </c>
    </row>
    <row r="17" spans="1:13" x14ac:dyDescent="0.25">
      <c r="A17" s="9" t="s">
        <v>208</v>
      </c>
      <c r="B17" s="9"/>
      <c r="C17" s="9"/>
      <c r="D17" s="9"/>
      <c r="E17" s="101">
        <f>+BS!C33-BS!D33</f>
        <v>-106253910.01999998</v>
      </c>
      <c r="F17" s="100">
        <v>322114384.66999996</v>
      </c>
      <c r="G17" s="100">
        <v>-56967324</v>
      </c>
    </row>
    <row r="18" spans="1:13" x14ac:dyDescent="0.25">
      <c r="A18" s="9"/>
      <c r="B18" s="9"/>
      <c r="C18" s="9"/>
      <c r="D18" s="9"/>
      <c r="E18" s="72"/>
      <c r="F18" s="71"/>
      <c r="G18" s="71"/>
    </row>
    <row r="19" spans="1:13" x14ac:dyDescent="0.25">
      <c r="A19" s="9" t="s">
        <v>54</v>
      </c>
      <c r="B19" s="9"/>
      <c r="C19" s="9"/>
      <c r="D19" s="9"/>
      <c r="E19" s="146">
        <f>SUM(E13:E17)</f>
        <v>-56179007.149999872</v>
      </c>
      <c r="F19" s="146">
        <f>SUM(F13:F17)</f>
        <v>42383060.899999738</v>
      </c>
      <c r="G19" s="71" t="e">
        <f>SUM(G13:G18)</f>
        <v>#REF!</v>
      </c>
      <c r="H19" s="13"/>
    </row>
    <row r="20" spans="1:13" x14ac:dyDescent="0.25">
      <c r="A20" s="9"/>
      <c r="B20" s="9"/>
      <c r="C20" s="9"/>
      <c r="D20" s="9"/>
      <c r="F20" s="71"/>
      <c r="G20" s="71"/>
    </row>
    <row r="21" spans="1:13" x14ac:dyDescent="0.25">
      <c r="A21" s="9" t="s">
        <v>87</v>
      </c>
      <c r="B21" s="9"/>
      <c r="C21" s="9"/>
      <c r="D21" s="9"/>
      <c r="E21" s="147">
        <f>+BS!D15-BS!C15</f>
        <v>-33354.409999996424</v>
      </c>
      <c r="F21" s="72">
        <v>-5399591.3400000036</v>
      </c>
      <c r="G21" s="72">
        <v>0</v>
      </c>
      <c r="I21" s="38"/>
      <c r="J21" s="36"/>
    </row>
    <row r="22" spans="1:13" ht="15.75" thickBot="1" x14ac:dyDescent="0.3">
      <c r="A22" s="9"/>
      <c r="B22" s="9"/>
      <c r="C22" s="9"/>
      <c r="D22" s="9"/>
      <c r="E22" s="101"/>
      <c r="F22" s="150"/>
      <c r="G22" s="73"/>
      <c r="M22" s="1" t="s">
        <v>193</v>
      </c>
    </row>
    <row r="23" spans="1:13" x14ac:dyDescent="0.25">
      <c r="A23" s="7" t="s">
        <v>55</v>
      </c>
      <c r="B23" s="9"/>
      <c r="C23" s="9"/>
      <c r="D23" s="9"/>
      <c r="E23" s="74">
        <f>SUM(E19:E21)</f>
        <v>-56212361.559999868</v>
      </c>
      <c r="F23" s="74">
        <f>SUM(F19:F22)</f>
        <v>36983469.559999734</v>
      </c>
      <c r="G23" s="74" t="e">
        <f>SUM(G19:G22)</f>
        <v>#REF!</v>
      </c>
    </row>
    <row r="24" spans="1:13" x14ac:dyDescent="0.25">
      <c r="A24" s="7"/>
      <c r="B24" s="9"/>
      <c r="C24" s="9"/>
      <c r="D24" s="9"/>
      <c r="E24" s="162"/>
      <c r="G24" s="71"/>
    </row>
    <row r="25" spans="1:13" x14ac:dyDescent="0.25">
      <c r="A25" s="7" t="s">
        <v>6</v>
      </c>
      <c r="B25" s="9"/>
      <c r="C25" s="9"/>
      <c r="D25" s="9"/>
      <c r="G25" s="71"/>
    </row>
    <row r="26" spans="1:13" x14ac:dyDescent="0.25">
      <c r="A26" s="9" t="s">
        <v>223</v>
      </c>
      <c r="B26" s="9"/>
      <c r="C26" s="9"/>
      <c r="D26" s="9"/>
      <c r="E26" s="147">
        <f>-PPE!G14</f>
        <v>0</v>
      </c>
      <c r="F26" s="72">
        <v>0</v>
      </c>
      <c r="G26" s="71"/>
      <c r="I26" s="111"/>
    </row>
    <row r="27" spans="1:13" ht="15.75" thickBot="1" x14ac:dyDescent="0.3">
      <c r="A27" s="9" t="s">
        <v>224</v>
      </c>
      <c r="B27" s="9"/>
      <c r="C27" s="9"/>
      <c r="D27" s="9"/>
      <c r="E27" s="101">
        <f>-'wear &amp; Tear'!D12</f>
        <v>0</v>
      </c>
      <c r="F27" s="266">
        <v>0</v>
      </c>
      <c r="G27" s="73"/>
      <c r="H27" s="2"/>
      <c r="I27" s="131"/>
    </row>
    <row r="28" spans="1:13" x14ac:dyDescent="0.25">
      <c r="A28" s="7" t="s">
        <v>7</v>
      </c>
      <c r="B28" s="7"/>
      <c r="C28" s="7"/>
      <c r="D28" s="9"/>
      <c r="E28" s="86">
        <f>SUM(E26:E27)</f>
        <v>0</v>
      </c>
      <c r="F28" s="267">
        <f>+F26+F27</f>
        <v>0</v>
      </c>
      <c r="G28" s="74">
        <f>+G27</f>
        <v>0</v>
      </c>
      <c r="H28" s="2"/>
      <c r="I28" s="131"/>
    </row>
    <row r="29" spans="1:13" x14ac:dyDescent="0.25">
      <c r="A29" s="9"/>
      <c r="B29" s="9"/>
      <c r="C29" s="9"/>
      <c r="D29" s="9"/>
      <c r="F29" s="87"/>
      <c r="G29" s="71"/>
    </row>
    <row r="30" spans="1:13" x14ac:dyDescent="0.25">
      <c r="A30" s="7" t="s">
        <v>75</v>
      </c>
      <c r="B30" s="9"/>
      <c r="C30" s="9"/>
      <c r="D30" s="9"/>
      <c r="F30" s="87"/>
      <c r="G30" s="71"/>
      <c r="I30" s="111"/>
    </row>
    <row r="31" spans="1:13" x14ac:dyDescent="0.25">
      <c r="A31" s="7"/>
      <c r="B31" s="9"/>
      <c r="C31" s="9"/>
      <c r="D31" s="9"/>
      <c r="F31" s="87"/>
      <c r="G31" s="71"/>
      <c r="I31" s="111"/>
    </row>
    <row r="32" spans="1:13" x14ac:dyDescent="0.25">
      <c r="A32" s="9" t="s">
        <v>433</v>
      </c>
      <c r="B32" s="9"/>
      <c r="C32" s="9"/>
      <c r="D32" s="9"/>
      <c r="E32" s="147">
        <v>0</v>
      </c>
      <c r="F32" s="268">
        <v>0</v>
      </c>
      <c r="G32" s="71"/>
      <c r="I32" s="111"/>
    </row>
    <row r="33" spans="1:11" x14ac:dyDescent="0.25">
      <c r="A33" s="9" t="s">
        <v>434</v>
      </c>
      <c r="B33" s="9"/>
      <c r="C33" s="9"/>
      <c r="D33" s="9"/>
      <c r="E33" s="147">
        <f>+BS!C29-BS!D29</f>
        <v>0</v>
      </c>
      <c r="F33" s="268">
        <v>0</v>
      </c>
      <c r="G33" s="71"/>
      <c r="I33" s="111"/>
    </row>
    <row r="34" spans="1:11" x14ac:dyDescent="0.25">
      <c r="A34" s="9"/>
      <c r="B34" s="9"/>
      <c r="C34" s="9"/>
      <c r="D34" s="9"/>
      <c r="F34" s="85"/>
      <c r="G34" s="71">
        <v>41822000</v>
      </c>
      <c r="I34" s="38"/>
    </row>
    <row r="35" spans="1:11" x14ac:dyDescent="0.25">
      <c r="A35" s="7" t="s">
        <v>8</v>
      </c>
      <c r="B35" s="7"/>
      <c r="C35" s="7"/>
      <c r="D35" s="9"/>
      <c r="E35" s="107">
        <f>SUM(E32:E34)</f>
        <v>0</v>
      </c>
      <c r="F35" s="107">
        <f>SUM(F32:F34)</f>
        <v>0</v>
      </c>
      <c r="G35" s="108">
        <f>G34</f>
        <v>41822000</v>
      </c>
      <c r="K35" s="71"/>
    </row>
    <row r="36" spans="1:11" x14ac:dyDescent="0.25">
      <c r="A36" s="9"/>
      <c r="B36" s="9"/>
      <c r="C36" s="9"/>
      <c r="D36" s="9"/>
      <c r="G36" s="71"/>
    </row>
    <row r="37" spans="1:11" x14ac:dyDescent="0.25">
      <c r="A37" s="7" t="s">
        <v>46</v>
      </c>
      <c r="B37" s="9"/>
      <c r="C37" s="9"/>
      <c r="D37" s="9"/>
      <c r="E37" s="74">
        <f>+E35+E28+E23</f>
        <v>-56212361.559999868</v>
      </c>
      <c r="F37" s="74">
        <f>+F23+F28+F35</f>
        <v>36983469.559999734</v>
      </c>
      <c r="G37" s="74" t="e">
        <f>+G23+G28+G35</f>
        <v>#REF!</v>
      </c>
      <c r="I37" s="111"/>
    </row>
    <row r="38" spans="1:11" x14ac:dyDescent="0.25">
      <c r="A38" s="7"/>
      <c r="B38" s="9"/>
      <c r="C38" s="9"/>
      <c r="D38" s="9"/>
      <c r="E38" s="74"/>
      <c r="G38" s="71"/>
    </row>
    <row r="39" spans="1:11" x14ac:dyDescent="0.25">
      <c r="A39" s="7"/>
      <c r="B39" s="9"/>
      <c r="C39" s="9"/>
      <c r="D39" s="9"/>
      <c r="G39" s="71"/>
    </row>
    <row r="40" spans="1:11" x14ac:dyDescent="0.25">
      <c r="A40" s="7" t="s">
        <v>9</v>
      </c>
      <c r="B40" s="9"/>
      <c r="C40" s="9"/>
      <c r="D40" s="9"/>
      <c r="E40" s="146">
        <f>F42</f>
        <v>87971677.84999992</v>
      </c>
      <c r="F40" s="74">
        <v>50988208.290000185</v>
      </c>
      <c r="G40" s="105">
        <v>50975307</v>
      </c>
      <c r="I40" s="111"/>
    </row>
    <row r="41" spans="1:11" x14ac:dyDescent="0.25">
      <c r="A41" s="7"/>
      <c r="B41" s="9"/>
      <c r="C41" s="9"/>
      <c r="D41" s="9"/>
      <c r="G41" s="71"/>
      <c r="H41" s="13"/>
    </row>
    <row r="42" spans="1:11" ht="15.75" thickBot="1" x14ac:dyDescent="0.3">
      <c r="A42" s="7" t="s">
        <v>10</v>
      </c>
      <c r="B42" s="9"/>
      <c r="C42" s="9"/>
      <c r="D42" s="9"/>
      <c r="E42" s="75">
        <f>+E37+E40</f>
        <v>31759316.290000051</v>
      </c>
      <c r="F42" s="75">
        <f>SUM(F37:F40)</f>
        <v>87971677.84999992</v>
      </c>
      <c r="G42" s="75" t="e">
        <f>SUM(G37:G40)</f>
        <v>#REF!</v>
      </c>
    </row>
    <row r="43" spans="1:11" ht="15.75" thickTop="1" x14ac:dyDescent="0.25">
      <c r="A43" s="2"/>
      <c r="E43" s="88"/>
      <c r="H43" s="111"/>
    </row>
    <row r="44" spans="1:11" x14ac:dyDescent="0.25">
      <c r="A44" s="2" t="s">
        <v>406</v>
      </c>
      <c r="G44" s="117"/>
      <c r="H44" s="44"/>
      <c r="I44" s="111"/>
    </row>
    <row r="45" spans="1:11" x14ac:dyDescent="0.25">
      <c r="F45" s="72"/>
      <c r="G45" s="118"/>
      <c r="H45" s="119"/>
    </row>
    <row r="46" spans="1:11" ht="15.75" thickBot="1" x14ac:dyDescent="0.3">
      <c r="A46" s="1" t="s">
        <v>407</v>
      </c>
      <c r="B46" s="111"/>
      <c r="E46" s="75">
        <f>+BS!C16</f>
        <v>31759316.670000002</v>
      </c>
      <c r="F46" s="75">
        <f>+BS!D16</f>
        <v>87971678.230000004</v>
      </c>
      <c r="G46" s="120"/>
      <c r="H46" s="119"/>
    </row>
    <row r="47" spans="1:11" ht="15.75" thickTop="1" x14ac:dyDescent="0.25">
      <c r="C47" s="111"/>
      <c r="F47" s="149"/>
      <c r="G47" s="120"/>
    </row>
    <row r="48" spans="1:11" x14ac:dyDescent="0.25">
      <c r="C48" s="111"/>
      <c r="F48" s="149"/>
      <c r="G48" s="120"/>
    </row>
    <row r="49" spans="1:7" x14ac:dyDescent="0.25">
      <c r="C49" s="111"/>
      <c r="F49" s="149"/>
      <c r="G49" s="120"/>
    </row>
    <row r="51" spans="1:7" x14ac:dyDescent="0.25">
      <c r="A51" s="2" t="s">
        <v>408</v>
      </c>
    </row>
    <row r="52" spans="1:7" x14ac:dyDescent="0.25">
      <c r="E52" s="44"/>
      <c r="F52" s="44"/>
    </row>
    <row r="53" spans="1:7" x14ac:dyDescent="0.25">
      <c r="D53" s="6"/>
    </row>
    <row r="54" spans="1:7" x14ac:dyDescent="0.25">
      <c r="D54" s="6"/>
      <c r="E54" s="274">
        <f>+E42-E46</f>
        <v>-0.37999995052814484</v>
      </c>
      <c r="F54" s="274">
        <f>+F42-F46</f>
        <v>-0.38000008463859558</v>
      </c>
    </row>
    <row r="58" spans="1:7" x14ac:dyDescent="0.25">
      <c r="D58" s="6"/>
    </row>
    <row r="60" spans="1:7" x14ac:dyDescent="0.25">
      <c r="D60" s="6"/>
    </row>
  </sheetData>
  <phoneticPr fontId="0" type="noConversion"/>
  <pageMargins left="1.01" right="0.37" top="0.59" bottom="0.49" header="0.5" footer="0.24"/>
  <pageSetup paperSize="9" orientation="portrait" horizontalDpi="4294967295" r:id="rId1"/>
  <headerFooter alignWithMargins="0">
    <oddFooter>&amp;C9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showGridLines="0" view="pageBreakPreview" topLeftCell="A19" zoomScaleNormal="100" zoomScaleSheetLayoutView="100" workbookViewId="0">
      <selection activeCell="H14" sqref="H14"/>
    </sheetView>
  </sheetViews>
  <sheetFormatPr defaultRowHeight="15" x14ac:dyDescent="0.25"/>
  <cols>
    <col min="1" max="1" width="40.28515625" style="1" customWidth="1"/>
    <col min="2" max="2" width="13.140625" style="47" customWidth="1"/>
    <col min="3" max="3" width="1.42578125" style="1" customWidth="1"/>
    <col min="4" max="4" width="1.5703125" style="9" customWidth="1"/>
    <col min="5" max="5" width="14.7109375" style="1" customWidth="1"/>
    <col min="6" max="6" width="9.140625" style="1" hidden="1" customWidth="1"/>
    <col min="7" max="7" width="1.85546875" style="9" customWidth="1"/>
    <col min="8" max="8" width="14.85546875" style="1" customWidth="1"/>
    <col min="9" max="9" width="10.42578125" style="1" customWidth="1"/>
    <col min="10" max="16384" width="9.140625" style="1"/>
  </cols>
  <sheetData>
    <row r="1" spans="1:9" x14ac:dyDescent="0.25">
      <c r="A1" s="165" t="str">
        <f>info!A1</f>
        <v>A-ONE ELECTRONICS (U) LIMITED</v>
      </c>
      <c r="B1" s="32"/>
      <c r="C1" s="4"/>
      <c r="D1" s="17"/>
      <c r="E1" s="4"/>
      <c r="F1" s="2"/>
      <c r="G1" s="7"/>
      <c r="H1" s="2"/>
      <c r="I1" s="2"/>
    </row>
    <row r="2" spans="1:9" x14ac:dyDescent="0.25">
      <c r="A2" s="17" t="s">
        <v>16</v>
      </c>
      <c r="C2" s="4"/>
      <c r="D2" s="17"/>
      <c r="E2" s="4"/>
      <c r="F2" s="2"/>
      <c r="G2" s="7"/>
      <c r="H2" s="2"/>
      <c r="I2" s="2"/>
    </row>
    <row r="3" spans="1:9" ht="15.75" thickBot="1" x14ac:dyDescent="0.3">
      <c r="A3" s="5" t="str">
        <f>+'P&amp;L'!A3</f>
        <v>For the year ended 30th June 2016</v>
      </c>
      <c r="B3" s="121"/>
      <c r="C3" s="5"/>
      <c r="D3" s="5"/>
      <c r="E3" s="5"/>
      <c r="F3" s="35"/>
      <c r="G3" s="35"/>
      <c r="H3" s="35"/>
      <c r="I3" s="2"/>
    </row>
    <row r="4" spans="1:9" x14ac:dyDescent="0.25">
      <c r="B4" s="29"/>
      <c r="C4" s="7"/>
      <c r="D4" s="7"/>
      <c r="E4" s="7"/>
      <c r="F4" s="7"/>
      <c r="G4" s="7"/>
      <c r="H4" s="7"/>
      <c r="I4" s="7"/>
    </row>
    <row r="5" spans="1:9" x14ac:dyDescent="0.25">
      <c r="A5" s="7" t="s">
        <v>469</v>
      </c>
      <c r="B5" s="29"/>
      <c r="C5" s="7"/>
      <c r="D5" s="7"/>
      <c r="E5" s="7"/>
      <c r="F5" s="7"/>
      <c r="G5" s="7"/>
      <c r="H5" s="7"/>
      <c r="I5" s="7"/>
    </row>
    <row r="6" spans="1:9" x14ac:dyDescent="0.25">
      <c r="B6" s="29"/>
      <c r="C6" s="7"/>
      <c r="D6" s="7"/>
      <c r="E6" s="7"/>
      <c r="F6" s="7"/>
      <c r="G6" s="7"/>
      <c r="H6" s="7"/>
      <c r="I6" s="7"/>
    </row>
    <row r="7" spans="1:9" x14ac:dyDescent="0.25">
      <c r="A7" s="8"/>
      <c r="B7" s="15" t="s">
        <v>23</v>
      </c>
      <c r="C7" s="7"/>
      <c r="D7" s="7"/>
      <c r="E7" s="8" t="s">
        <v>25</v>
      </c>
      <c r="F7" s="7"/>
      <c r="G7" s="7"/>
      <c r="H7" s="8" t="s">
        <v>2</v>
      </c>
    </row>
    <row r="8" spans="1:9" x14ac:dyDescent="0.25">
      <c r="A8" s="9"/>
      <c r="B8" s="15" t="s">
        <v>24</v>
      </c>
      <c r="C8" s="7"/>
      <c r="D8" s="7"/>
      <c r="E8" s="8" t="s">
        <v>26</v>
      </c>
      <c r="F8" s="7"/>
      <c r="G8" s="7"/>
      <c r="H8" s="7"/>
    </row>
    <row r="9" spans="1:9" x14ac:dyDescent="0.25">
      <c r="A9" s="9"/>
      <c r="B9" s="54" t="s">
        <v>207</v>
      </c>
      <c r="C9" s="54"/>
      <c r="D9" s="54"/>
      <c r="E9" s="54" t="s">
        <v>207</v>
      </c>
      <c r="F9" s="54" t="s">
        <v>207</v>
      </c>
      <c r="G9" s="54"/>
      <c r="H9" s="54" t="s">
        <v>207</v>
      </c>
    </row>
    <row r="10" spans="1:9" s="47" customFormat="1" x14ac:dyDescent="0.25">
      <c r="A10" s="25"/>
      <c r="B10" s="15"/>
      <c r="C10" s="29"/>
      <c r="D10" s="29"/>
      <c r="E10" s="15"/>
      <c r="F10" s="29"/>
      <c r="G10" s="29"/>
      <c r="H10" s="30"/>
    </row>
    <row r="11" spans="1:9" s="47" customFormat="1" x14ac:dyDescent="0.25">
      <c r="A11" s="25" t="s">
        <v>470</v>
      </c>
      <c r="B11" s="31">
        <f>+B27</f>
        <v>1000000</v>
      </c>
      <c r="C11" s="27"/>
      <c r="D11" s="27"/>
      <c r="E11" s="31">
        <f>+E27</f>
        <v>-31497013.150437605</v>
      </c>
      <c r="F11" s="27"/>
      <c r="G11" s="27"/>
      <c r="H11" s="31">
        <f>+E11+B11</f>
        <v>-30497013.150437605</v>
      </c>
    </row>
    <row r="12" spans="1:9" s="47" customFormat="1" x14ac:dyDescent="0.25">
      <c r="A12" s="25"/>
      <c r="B12" s="31"/>
      <c r="C12" s="27"/>
      <c r="D12" s="27"/>
      <c r="E12" s="31"/>
      <c r="F12" s="27"/>
      <c r="G12" s="27"/>
      <c r="H12" s="27"/>
    </row>
    <row r="13" spans="1:9" s="47" customFormat="1" x14ac:dyDescent="0.25">
      <c r="A13" s="25" t="s">
        <v>105</v>
      </c>
      <c r="B13" s="31"/>
      <c r="C13" s="27"/>
      <c r="D13" s="27"/>
      <c r="E13" s="27">
        <f>+'P&amp;L'!C27</f>
        <v>30475996.713629737</v>
      </c>
      <c r="F13" s="27"/>
      <c r="G13" s="27"/>
      <c r="H13" s="27">
        <f>E13</f>
        <v>30475996.713629737</v>
      </c>
    </row>
    <row r="14" spans="1:9" s="47" customFormat="1" x14ac:dyDescent="0.25">
      <c r="A14" s="25"/>
      <c r="B14" s="27"/>
      <c r="C14" s="27"/>
      <c r="D14" s="27"/>
      <c r="E14" s="31"/>
      <c r="F14" s="27"/>
      <c r="G14" s="27"/>
      <c r="H14" s="27"/>
    </row>
    <row r="15" spans="1:9" s="47" customFormat="1" ht="15.75" thickBot="1" x14ac:dyDescent="0.3">
      <c r="A15" s="25" t="s">
        <v>471</v>
      </c>
      <c r="B15" s="151">
        <f>+B11</f>
        <v>1000000</v>
      </c>
      <c r="C15" s="152"/>
      <c r="D15" s="152"/>
      <c r="E15" s="151">
        <f>SUM(E11:E14)</f>
        <v>-1021016.4368078671</v>
      </c>
      <c r="F15" s="152"/>
      <c r="G15" s="152"/>
      <c r="H15" s="152">
        <f>+E15+B15</f>
        <v>-21016.43680786714</v>
      </c>
    </row>
    <row r="16" spans="1:9" s="47" customFormat="1" ht="15.75" thickTop="1" x14ac:dyDescent="0.25">
      <c r="A16" s="25"/>
      <c r="B16" s="27"/>
      <c r="C16" s="27"/>
      <c r="D16" s="27"/>
      <c r="E16" s="31"/>
      <c r="F16" s="27"/>
      <c r="G16" s="27"/>
      <c r="H16" s="27"/>
    </row>
    <row r="17" spans="1:8" s="47" customFormat="1" x14ac:dyDescent="0.25">
      <c r="A17" s="7" t="s">
        <v>445</v>
      </c>
      <c r="B17" s="26"/>
      <c r="C17" s="25"/>
      <c r="D17" s="25"/>
      <c r="E17" s="31"/>
      <c r="G17" s="25"/>
    </row>
    <row r="18" spans="1:8" s="47" customFormat="1" x14ac:dyDescent="0.25">
      <c r="A18" s="7"/>
      <c r="B18" s="26"/>
      <c r="C18" s="25"/>
      <c r="D18" s="25"/>
      <c r="E18" s="31"/>
      <c r="G18" s="25"/>
    </row>
    <row r="19" spans="1:8" x14ac:dyDescent="0.25">
      <c r="A19" s="8"/>
      <c r="B19" s="15" t="s">
        <v>23</v>
      </c>
      <c r="C19" s="7"/>
      <c r="D19" s="7"/>
      <c r="E19" s="8" t="s">
        <v>25</v>
      </c>
      <c r="F19" s="7"/>
      <c r="G19" s="7"/>
      <c r="H19" s="8" t="s">
        <v>2</v>
      </c>
    </row>
    <row r="20" spans="1:8" x14ac:dyDescent="0.25">
      <c r="A20" s="9"/>
      <c r="B20" s="15" t="s">
        <v>24</v>
      </c>
      <c r="C20" s="7"/>
      <c r="D20" s="7"/>
      <c r="E20" s="8" t="s">
        <v>26</v>
      </c>
      <c r="F20" s="7"/>
      <c r="G20" s="7"/>
      <c r="H20" s="7"/>
    </row>
    <row r="21" spans="1:8" x14ac:dyDescent="0.25">
      <c r="A21" s="9"/>
      <c r="B21" s="54" t="s">
        <v>207</v>
      </c>
      <c r="C21" s="54"/>
      <c r="D21" s="54"/>
      <c r="E21" s="54" t="s">
        <v>207</v>
      </c>
      <c r="F21" s="54" t="s">
        <v>207</v>
      </c>
      <c r="G21" s="54"/>
      <c r="H21" s="54" t="s">
        <v>207</v>
      </c>
    </row>
    <row r="22" spans="1:8" x14ac:dyDescent="0.25">
      <c r="A22" s="25"/>
      <c r="B22" s="15"/>
      <c r="C22" s="29"/>
      <c r="D22" s="29"/>
      <c r="E22" s="15"/>
      <c r="F22" s="29"/>
      <c r="G22" s="29"/>
      <c r="H22" s="30"/>
    </row>
    <row r="23" spans="1:8" x14ac:dyDescent="0.25">
      <c r="A23" s="25" t="s">
        <v>443</v>
      </c>
      <c r="B23" s="31">
        <v>1000000</v>
      </c>
      <c r="C23" s="27"/>
      <c r="D23" s="27"/>
      <c r="E23" s="31">
        <f>6372028.81750003-0.76</f>
        <v>6372028.0575000299</v>
      </c>
      <c r="F23" s="27"/>
      <c r="G23" s="27"/>
      <c r="H23" s="31">
        <f>+E23+B23</f>
        <v>7372028.0575000299</v>
      </c>
    </row>
    <row r="24" spans="1:8" x14ac:dyDescent="0.25">
      <c r="A24" s="25"/>
      <c r="B24" s="31"/>
      <c r="C24" s="27"/>
      <c r="D24" s="27"/>
      <c r="E24" s="31"/>
      <c r="F24" s="27"/>
      <c r="G24" s="27"/>
      <c r="H24" s="27"/>
    </row>
    <row r="25" spans="1:8" x14ac:dyDescent="0.25">
      <c r="A25" s="25" t="s">
        <v>105</v>
      </c>
      <c r="B25" s="31">
        <v>0</v>
      </c>
      <c r="C25" s="27"/>
      <c r="D25" s="27"/>
      <c r="E25" s="27">
        <f>'P&amp;L'!D27</f>
        <v>-37869041.207937635</v>
      </c>
      <c r="F25" s="27"/>
      <c r="G25" s="27"/>
      <c r="H25" s="27">
        <f>+B25+E25</f>
        <v>-37869041.207937635</v>
      </c>
    </row>
    <row r="26" spans="1:8" x14ac:dyDescent="0.25">
      <c r="A26" s="25"/>
      <c r="B26" s="27"/>
      <c r="C26" s="27"/>
      <c r="D26" s="27"/>
      <c r="E26" s="31"/>
      <c r="F26" s="27"/>
      <c r="G26" s="27"/>
      <c r="H26" s="27"/>
    </row>
    <row r="27" spans="1:8" ht="15.75" thickBot="1" x14ac:dyDescent="0.3">
      <c r="A27" s="25" t="s">
        <v>444</v>
      </c>
      <c r="B27" s="151">
        <f>+B23</f>
        <v>1000000</v>
      </c>
      <c r="C27" s="152"/>
      <c r="D27" s="152"/>
      <c r="E27" s="151">
        <f>SUM(E23:E26)</f>
        <v>-31497013.150437605</v>
      </c>
      <c r="F27" s="152"/>
      <c r="G27" s="152"/>
      <c r="H27" s="152">
        <f>+E27+B27</f>
        <v>-30497013.150437605</v>
      </c>
    </row>
    <row r="28" spans="1:8" ht="15.75" thickTop="1" x14ac:dyDescent="0.25">
      <c r="A28" s="25"/>
      <c r="B28" s="27"/>
      <c r="C28" s="27"/>
      <c r="D28" s="27"/>
      <c r="E28" s="31"/>
      <c r="F28" s="27"/>
      <c r="G28" s="27"/>
      <c r="H28" s="27"/>
    </row>
    <row r="29" spans="1:8" x14ac:dyDescent="0.25">
      <c r="A29" s="47"/>
      <c r="B29" s="122"/>
      <c r="C29" s="122"/>
      <c r="D29" s="27"/>
      <c r="E29" s="122"/>
      <c r="F29" s="122"/>
      <c r="G29" s="27"/>
      <c r="H29" s="122"/>
    </row>
    <row r="31" spans="1:8" x14ac:dyDescent="0.25">
      <c r="A31" s="2" t="s">
        <v>408</v>
      </c>
    </row>
    <row r="45" spans="2:7" x14ac:dyDescent="0.25">
      <c r="B45" s="33"/>
      <c r="D45" s="1"/>
      <c r="G45" s="1"/>
    </row>
  </sheetData>
  <phoneticPr fontId="0" type="noConversion"/>
  <pageMargins left="1.01" right="0.4" top="0.59" bottom="1" header="0.5" footer="0.5"/>
  <pageSetup paperSize="9" orientation="portrait" horizontalDpi="4294967295" verticalDpi="180" r:id="rId1"/>
  <headerFooter alignWithMargins="0">
    <oddFooter>&amp;C8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showGridLines="0" view="pageBreakPreview" topLeftCell="A14" zoomScaleNormal="100" zoomScaleSheetLayoutView="100" workbookViewId="0">
      <selection activeCell="A29" sqref="A29"/>
    </sheetView>
  </sheetViews>
  <sheetFormatPr defaultRowHeight="15" x14ac:dyDescent="0.25"/>
  <cols>
    <col min="1" max="1" width="47.7109375" style="1" customWidth="1"/>
    <col min="2" max="2" width="6.7109375" style="1" customWidth="1"/>
    <col min="3" max="3" width="18" style="1" customWidth="1"/>
    <col min="4" max="4" width="16.7109375" style="1" customWidth="1"/>
    <col min="5" max="5" width="0.7109375" style="1" customWidth="1"/>
    <col min="6" max="7" width="13.140625" style="1" bestFit="1" customWidth="1"/>
    <col min="8" max="8" width="9.140625" style="1"/>
    <col min="9" max="9" width="10.28515625" style="1" bestFit="1" customWidth="1"/>
    <col min="10" max="16384" width="9.140625" style="1"/>
  </cols>
  <sheetData>
    <row r="1" spans="1:7" x14ac:dyDescent="0.25">
      <c r="A1" s="165" t="str">
        <f>info!A1</f>
        <v>A-ONE ELECTRONICS (U) LIMITED</v>
      </c>
      <c r="B1" s="4"/>
      <c r="C1" s="4"/>
      <c r="D1" s="4"/>
    </row>
    <row r="2" spans="1:7" x14ac:dyDescent="0.25">
      <c r="A2" s="4" t="s">
        <v>159</v>
      </c>
    </row>
    <row r="3" spans="1:7" ht="15.75" thickBot="1" x14ac:dyDescent="0.3">
      <c r="A3" s="5" t="s">
        <v>468</v>
      </c>
      <c r="B3" s="3"/>
      <c r="C3" s="3"/>
      <c r="D3" s="3"/>
    </row>
    <row r="4" spans="1:7" x14ac:dyDescent="0.25">
      <c r="A4" s="7"/>
      <c r="B4" s="17"/>
      <c r="C4" s="17"/>
      <c r="D4" s="17"/>
    </row>
    <row r="5" spans="1:7" x14ac:dyDescent="0.25">
      <c r="A5" s="17"/>
      <c r="B5" s="8" t="s">
        <v>11</v>
      </c>
      <c r="C5" s="66" t="s">
        <v>432</v>
      </c>
      <c r="D5" s="66" t="s">
        <v>432</v>
      </c>
      <c r="E5" s="47"/>
      <c r="F5" s="47"/>
    </row>
    <row r="6" spans="1:7" x14ac:dyDescent="0.25">
      <c r="A6" s="17"/>
      <c r="B6" s="17"/>
      <c r="C6" s="54" t="str">
        <f>+'P&amp;L'!C6</f>
        <v>30th June 2016</v>
      </c>
      <c r="D6" s="54" t="str">
        <f>+'P&amp;L'!D6</f>
        <v>30th June 2015</v>
      </c>
    </row>
    <row r="7" spans="1:7" x14ac:dyDescent="0.25">
      <c r="A7" s="9"/>
      <c r="B7" s="7"/>
      <c r="C7" s="164" t="s">
        <v>166</v>
      </c>
      <c r="D7" s="164" t="s">
        <v>166</v>
      </c>
    </row>
    <row r="8" spans="1:7" x14ac:dyDescent="0.25">
      <c r="A8" s="7" t="s">
        <v>36</v>
      </c>
      <c r="B8" s="9"/>
      <c r="D8" s="9"/>
    </row>
    <row r="9" spans="1:7" x14ac:dyDescent="0.25">
      <c r="A9" s="9" t="s">
        <v>84</v>
      </c>
      <c r="B9" s="10">
        <f>+PPE!A5</f>
        <v>8</v>
      </c>
      <c r="C9" s="60">
        <f>PPE!G31</f>
        <v>5169337.0737031251</v>
      </c>
      <c r="D9" s="44">
        <f>PPE!G33</f>
        <v>6765944.2693750001</v>
      </c>
    </row>
    <row r="10" spans="1:7" x14ac:dyDescent="0.25">
      <c r="A10" s="25" t="s">
        <v>130</v>
      </c>
      <c r="B10" s="10">
        <f>'Deferred tax'!A25</f>
        <v>17</v>
      </c>
      <c r="C10" s="91">
        <f>-'Deferred tax'!F42</f>
        <v>11039002.076489033</v>
      </c>
      <c r="D10" s="91">
        <f>-'Deferred tax'!G42</f>
        <v>9992019.5371875335</v>
      </c>
      <c r="G10" s="36"/>
    </row>
    <row r="11" spans="1:7" x14ac:dyDescent="0.25">
      <c r="A11" s="25"/>
      <c r="B11" s="10"/>
      <c r="C11" s="290">
        <f>SUM(C9:C10)</f>
        <v>16208339.150192158</v>
      </c>
      <c r="D11" s="290">
        <f>SUM(D9:D10)</f>
        <v>16757963.806562534</v>
      </c>
    </row>
    <row r="12" spans="1:7" x14ac:dyDescent="0.25">
      <c r="A12" s="7" t="s">
        <v>37</v>
      </c>
      <c r="B12" s="9"/>
      <c r="C12" s="38"/>
      <c r="D12" s="39"/>
    </row>
    <row r="13" spans="1:7" x14ac:dyDescent="0.25">
      <c r="A13" s="9" t="s">
        <v>12</v>
      </c>
      <c r="B13" s="10">
        <f>+'Sch 9-14'!A8</f>
        <v>9</v>
      </c>
      <c r="C13" s="60">
        <f>COS!E30</f>
        <v>262050000</v>
      </c>
      <c r="D13" s="60">
        <f>COS!F30</f>
        <v>284786250</v>
      </c>
    </row>
    <row r="14" spans="1:7" x14ac:dyDescent="0.25">
      <c r="A14" s="9" t="s">
        <v>72</v>
      </c>
      <c r="B14" s="10">
        <f>+'Sch 9-14'!A18</f>
        <v>10</v>
      </c>
      <c r="C14" s="60">
        <f>'Sch 9-14'!F26</f>
        <v>112022229</v>
      </c>
      <c r="D14" s="60">
        <f>'Sch 9-14'!G26</f>
        <v>108335260.5</v>
      </c>
    </row>
    <row r="15" spans="1:7" x14ac:dyDescent="0.25">
      <c r="A15" s="9" t="s">
        <v>114</v>
      </c>
      <c r="B15" s="6"/>
      <c r="C15" s="60">
        <v>134814601.22</v>
      </c>
      <c r="D15" s="44">
        <v>134781246.81</v>
      </c>
    </row>
    <row r="16" spans="1:7" x14ac:dyDescent="0.25">
      <c r="A16" s="9" t="s">
        <v>58</v>
      </c>
      <c r="B16" s="10">
        <f>+'Sch 9-14'!A28</f>
        <v>11</v>
      </c>
      <c r="C16" s="60">
        <f>'Sch 9-14'!F38</f>
        <v>31759316.670000002</v>
      </c>
      <c r="D16" s="60">
        <f>'Sch 9-14'!G38</f>
        <v>87971678.230000004</v>
      </c>
    </row>
    <row r="17" spans="1:9" x14ac:dyDescent="0.25">
      <c r="A17" s="7" t="s">
        <v>38</v>
      </c>
      <c r="B17" s="10"/>
      <c r="C17" s="106">
        <f>SUM(C13:C16)</f>
        <v>540646146.88999999</v>
      </c>
      <c r="D17" s="94">
        <f>SUM(D13:D16)</f>
        <v>615874435.53999996</v>
      </c>
    </row>
    <row r="18" spans="1:9" x14ac:dyDescent="0.25">
      <c r="A18" s="7"/>
      <c r="B18" s="9"/>
      <c r="C18" s="38"/>
      <c r="D18" s="9"/>
    </row>
    <row r="19" spans="1:9" ht="15.75" thickBot="1" x14ac:dyDescent="0.3">
      <c r="A19" s="7" t="s">
        <v>39</v>
      </c>
      <c r="B19" s="9"/>
      <c r="C19" s="46">
        <f>+C11+C17</f>
        <v>556854486.04019213</v>
      </c>
      <c r="D19" s="46">
        <f>+D11+D17</f>
        <v>632632399.3465625</v>
      </c>
    </row>
    <row r="20" spans="1:9" ht="15.75" thickTop="1" x14ac:dyDescent="0.25">
      <c r="A20" s="7"/>
      <c r="B20" s="9"/>
      <c r="C20" s="38"/>
      <c r="D20" s="9"/>
    </row>
    <row r="21" spans="1:9" x14ac:dyDescent="0.25">
      <c r="A21" s="7" t="s">
        <v>40</v>
      </c>
      <c r="B21" s="9"/>
      <c r="C21" s="38"/>
      <c r="D21" s="9"/>
      <c r="I21" s="36"/>
    </row>
    <row r="22" spans="1:9" x14ac:dyDescent="0.25">
      <c r="A22" s="7" t="s">
        <v>50</v>
      </c>
      <c r="B22" s="9"/>
      <c r="C22" s="38"/>
      <c r="D22" s="70"/>
      <c r="F22" s="36"/>
    </row>
    <row r="23" spans="1:9" x14ac:dyDescent="0.25">
      <c r="A23" s="9" t="s">
        <v>41</v>
      </c>
      <c r="B23" s="10">
        <f>+'Sch 9-14'!A50</f>
        <v>13</v>
      </c>
      <c r="C23" s="72">
        <f>+'Sch 9-14'!F52</f>
        <v>1000000</v>
      </c>
      <c r="D23" s="72">
        <f>+'Sch 9-14'!G52</f>
        <v>1000000</v>
      </c>
    </row>
    <row r="24" spans="1:9" s="47" customFormat="1" x14ac:dyDescent="0.25">
      <c r="A24" s="25" t="s">
        <v>51</v>
      </c>
      <c r="B24" s="26"/>
      <c r="C24" s="60">
        <f>equity!E15</f>
        <v>-1021016.4368078671</v>
      </c>
      <c r="D24" s="98">
        <f>equity!E27</f>
        <v>-31497013.150437605</v>
      </c>
    </row>
    <row r="25" spans="1:9" s="47" customFormat="1" ht="6.75" customHeight="1" x14ac:dyDescent="0.25">
      <c r="A25" s="25"/>
      <c r="B25" s="25"/>
      <c r="C25" s="60"/>
      <c r="D25" s="99"/>
    </row>
    <row r="26" spans="1:9" x14ac:dyDescent="0.25">
      <c r="A26" s="7" t="s">
        <v>42</v>
      </c>
      <c r="B26" s="9"/>
      <c r="C26" s="49">
        <f>SUM(C23:C25)</f>
        <v>-21016.43680786714</v>
      </c>
      <c r="D26" s="49">
        <f>SUM(D23:D25)</f>
        <v>-30497013.150437605</v>
      </c>
    </row>
    <row r="27" spans="1:9" x14ac:dyDescent="0.25">
      <c r="A27" s="7"/>
      <c r="B27" s="9"/>
      <c r="C27" s="38"/>
      <c r="D27" s="45"/>
      <c r="G27" s="36"/>
    </row>
    <row r="28" spans="1:9" x14ac:dyDescent="0.25">
      <c r="A28" s="7" t="s">
        <v>71</v>
      </c>
      <c r="B28" s="9"/>
      <c r="C28" s="38"/>
      <c r="D28" s="39"/>
    </row>
    <row r="29" spans="1:9" x14ac:dyDescent="0.25">
      <c r="A29" s="9" t="s">
        <v>70</v>
      </c>
      <c r="B29" s="10">
        <f>'Sch 9-14'!A54</f>
        <v>14</v>
      </c>
      <c r="C29" s="38">
        <f>'Sch 9-14'!F59</f>
        <v>129361000</v>
      </c>
      <c r="D29" s="44">
        <f>'Sch 9-14'!G59</f>
        <v>129361000</v>
      </c>
    </row>
    <row r="30" spans="1:9" x14ac:dyDescent="0.25">
      <c r="A30" s="9" t="s">
        <v>131</v>
      </c>
      <c r="B30" s="10">
        <f>+'Deferred tax'!A25</f>
        <v>17</v>
      </c>
      <c r="C30" s="38">
        <v>0</v>
      </c>
      <c r="D30" s="91">
        <v>0</v>
      </c>
    </row>
    <row r="31" spans="1:9" x14ac:dyDescent="0.25">
      <c r="A31" s="9"/>
      <c r="B31" s="10"/>
      <c r="C31" s="163">
        <f>SUM(C29:C30)</f>
        <v>129361000</v>
      </c>
      <c r="D31" s="106">
        <f>SUM(D29:D30)</f>
        <v>129361000</v>
      </c>
    </row>
    <row r="32" spans="1:9" x14ac:dyDescent="0.25">
      <c r="A32" s="7" t="s">
        <v>43</v>
      </c>
      <c r="B32" s="9"/>
      <c r="C32" s="38"/>
      <c r="D32" s="39"/>
    </row>
    <row r="33" spans="1:7" x14ac:dyDescent="0.25">
      <c r="A33" s="9" t="s">
        <v>44</v>
      </c>
      <c r="B33" s="10">
        <f>+'Sch 9-14'!A41</f>
        <v>12</v>
      </c>
      <c r="C33" s="38">
        <f>'Sch 9-14'!F48</f>
        <v>427514502.48000002</v>
      </c>
      <c r="D33" s="38">
        <f>'Sch 9-14'!G48</f>
        <v>533768412.5</v>
      </c>
    </row>
    <row r="34" spans="1:7" x14ac:dyDescent="0.25">
      <c r="A34" s="9" t="s">
        <v>138</v>
      </c>
      <c r="B34" s="10"/>
      <c r="C34" s="38">
        <v>0</v>
      </c>
      <c r="D34" s="155">
        <v>0</v>
      </c>
    </row>
    <row r="35" spans="1:7" x14ac:dyDescent="0.25">
      <c r="A35" s="7" t="s">
        <v>52</v>
      </c>
      <c r="B35" s="9"/>
      <c r="C35" s="49">
        <f>SUM(C33:C34)</f>
        <v>427514502.48000002</v>
      </c>
      <c r="D35" s="52">
        <f>SUM(D33:D34)</f>
        <v>533768412.5</v>
      </c>
    </row>
    <row r="36" spans="1:7" x14ac:dyDescent="0.25">
      <c r="A36" s="7"/>
      <c r="B36" s="9"/>
      <c r="C36" s="38"/>
      <c r="D36" s="9"/>
      <c r="G36" s="36"/>
    </row>
    <row r="37" spans="1:7" ht="15.75" thickBot="1" x14ac:dyDescent="0.3">
      <c r="A37" s="7" t="s">
        <v>45</v>
      </c>
      <c r="B37" s="9"/>
      <c r="C37" s="46">
        <f>C26+C31+C35</f>
        <v>556854486.04319215</v>
      </c>
      <c r="D37" s="46">
        <f>+D35+D30+D29+D26</f>
        <v>632632399.34956241</v>
      </c>
    </row>
    <row r="38" spans="1:7" ht="15.75" thickTop="1" x14ac:dyDescent="0.25">
      <c r="A38" s="7"/>
      <c r="B38" s="9"/>
      <c r="C38" s="96"/>
      <c r="D38" s="96"/>
      <c r="F38" s="36"/>
      <c r="G38" s="36"/>
    </row>
    <row r="39" spans="1:7" x14ac:dyDescent="0.25">
      <c r="C39" s="124">
        <f>+C37-C19</f>
        <v>3.0000209808349609E-3</v>
      </c>
      <c r="D39" s="143">
        <f>+D37-D19</f>
        <v>2.9999017715454102E-3</v>
      </c>
    </row>
    <row r="40" spans="1:7" x14ac:dyDescent="0.25">
      <c r="A40" s="47" t="s">
        <v>431</v>
      </c>
      <c r="C40" s="36"/>
      <c r="D40" s="280"/>
    </row>
    <row r="41" spans="1:7" x14ac:dyDescent="0.25">
      <c r="A41" s="9" t="s">
        <v>380</v>
      </c>
    </row>
    <row r="42" spans="1:7" x14ac:dyDescent="0.25">
      <c r="A42" s="9"/>
    </row>
    <row r="43" spans="1:7" x14ac:dyDescent="0.25">
      <c r="A43" s="9"/>
    </row>
    <row r="44" spans="1:7" x14ac:dyDescent="0.25">
      <c r="A44" s="2" t="s">
        <v>73</v>
      </c>
      <c r="C44" s="2" t="s">
        <v>73</v>
      </c>
    </row>
    <row r="46" spans="1:7" x14ac:dyDescent="0.25">
      <c r="C46" s="36"/>
    </row>
    <row r="47" spans="1:7" x14ac:dyDescent="0.25">
      <c r="C47" s="109">
        <f>+C19-C37</f>
        <v>-3.0000209808349609E-3</v>
      </c>
      <c r="D47" s="109">
        <f>+D19-D37</f>
        <v>-2.9999017715454102E-3</v>
      </c>
      <c r="E47" s="109"/>
    </row>
    <row r="61" spans="2:4" x14ac:dyDescent="0.25">
      <c r="B61" s="6"/>
      <c r="C61" s="6"/>
      <c r="D61" s="6"/>
    </row>
    <row r="62" spans="2:4" x14ac:dyDescent="0.25">
      <c r="B62" s="6"/>
      <c r="C62" s="6"/>
      <c r="D62" s="6"/>
    </row>
  </sheetData>
  <phoneticPr fontId="0" type="noConversion"/>
  <pageMargins left="1.04" right="0.33" top="0.57999999999999996" bottom="0.56000000000000005" header="0.5" footer="0.18"/>
  <pageSetup paperSize="9" scale="99" orientation="portrait" horizontalDpi="4294967295" verticalDpi="180" r:id="rId1"/>
  <headerFooter alignWithMargins="0">
    <oddFooter>&amp;C7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showGridLines="0" view="pageBreakPreview" topLeftCell="A6" zoomScaleNormal="100" zoomScaleSheetLayoutView="100" workbookViewId="0">
      <selection activeCell="C21" sqref="C21"/>
    </sheetView>
  </sheetViews>
  <sheetFormatPr defaultRowHeight="15" x14ac:dyDescent="0.25"/>
  <cols>
    <col min="1" max="1" width="34.85546875" style="1" customWidth="1"/>
    <col min="2" max="2" width="7.42578125" style="1" customWidth="1"/>
    <col min="3" max="3" width="16.85546875" style="38" customWidth="1"/>
    <col min="4" max="4" width="18.5703125" style="1" customWidth="1"/>
    <col min="5" max="5" width="10.7109375" style="1" bestFit="1" customWidth="1"/>
    <col min="6" max="6" width="13.140625" style="1" bestFit="1" customWidth="1"/>
    <col min="7" max="7" width="15.7109375" style="1" bestFit="1" customWidth="1"/>
    <col min="8" max="16384" width="9.140625" style="1"/>
  </cols>
  <sheetData>
    <row r="1" spans="1:5" x14ac:dyDescent="0.25">
      <c r="A1" s="165" t="str">
        <f>info!A1</f>
        <v>A-ONE ELECTRONICS (U) LIMITED</v>
      </c>
      <c r="B1" s="2"/>
      <c r="C1" s="102"/>
      <c r="D1" s="2"/>
      <c r="E1" s="2"/>
    </row>
    <row r="2" spans="1:5" x14ac:dyDescent="0.25">
      <c r="A2" s="4" t="s">
        <v>160</v>
      </c>
      <c r="C2" s="102"/>
      <c r="D2" s="2"/>
      <c r="E2" s="2"/>
    </row>
    <row r="3" spans="1:5" ht="15.75" thickBot="1" x14ac:dyDescent="0.3">
      <c r="A3" s="5" t="str">
        <f>info!A3</f>
        <v>For the year ended 30th June 2016</v>
      </c>
      <c r="B3" s="3"/>
      <c r="C3" s="103"/>
      <c r="D3" s="35"/>
      <c r="E3" s="7"/>
    </row>
    <row r="4" spans="1:5" x14ac:dyDescent="0.25">
      <c r="A4" s="2"/>
    </row>
    <row r="5" spans="1:5" x14ac:dyDescent="0.25">
      <c r="A5" s="8"/>
      <c r="B5" s="8" t="s">
        <v>35</v>
      </c>
      <c r="C5" s="67" t="s">
        <v>163</v>
      </c>
      <c r="D5" s="67" t="s">
        <v>163</v>
      </c>
    </row>
    <row r="6" spans="1:5" x14ac:dyDescent="0.25">
      <c r="A6" s="8"/>
      <c r="B6" s="7"/>
      <c r="C6" s="110" t="s">
        <v>467</v>
      </c>
      <c r="D6" s="110" t="s">
        <v>442</v>
      </c>
    </row>
    <row r="7" spans="1:5" x14ac:dyDescent="0.25">
      <c r="A7" s="7"/>
      <c r="B7" s="154"/>
      <c r="C7" s="57" t="s">
        <v>164</v>
      </c>
      <c r="D7" s="57" t="s">
        <v>164</v>
      </c>
    </row>
    <row r="8" spans="1:5" x14ac:dyDescent="0.25">
      <c r="A8" s="7"/>
      <c r="B8" s="10"/>
      <c r="D8" s="38"/>
    </row>
    <row r="9" spans="1:5" x14ac:dyDescent="0.25">
      <c r="A9" s="9" t="s">
        <v>57</v>
      </c>
      <c r="B9" s="10"/>
      <c r="C9" s="264">
        <v>1678712720.55</v>
      </c>
      <c r="D9" s="38">
        <v>1663927965.6099999</v>
      </c>
    </row>
    <row r="10" spans="1:5" x14ac:dyDescent="0.25">
      <c r="A10" s="9"/>
      <c r="B10" s="10"/>
      <c r="D10" s="39"/>
    </row>
    <row r="11" spans="1:5" x14ac:dyDescent="0.25">
      <c r="A11" s="9" t="s">
        <v>13</v>
      </c>
      <c r="B11" s="10">
        <f>COS!A8</f>
        <v>3</v>
      </c>
      <c r="C11" s="40">
        <f>-COS!E32</f>
        <v>-1519027006.6499999</v>
      </c>
      <c r="D11" s="40">
        <f>-COS!F32</f>
        <v>-1485521795.4000001</v>
      </c>
    </row>
    <row r="12" spans="1:5" x14ac:dyDescent="0.25">
      <c r="A12" s="9"/>
      <c r="B12" s="10"/>
      <c r="C12" s="39"/>
      <c r="D12" s="39"/>
    </row>
    <row r="13" spans="1:5" x14ac:dyDescent="0.25">
      <c r="A13" s="7" t="s">
        <v>62</v>
      </c>
      <c r="B13" s="8"/>
      <c r="C13" s="96">
        <f>SUM(C7:C11)</f>
        <v>159685713.9000001</v>
      </c>
      <c r="D13" s="96">
        <f>SUM(D7:D11)</f>
        <v>178406170.2099998</v>
      </c>
      <c r="E13" s="111"/>
    </row>
    <row r="14" spans="1:5" x14ac:dyDescent="0.25">
      <c r="A14" s="7"/>
      <c r="B14" s="8"/>
      <c r="C14" s="96"/>
      <c r="D14" s="96"/>
      <c r="E14" s="36"/>
    </row>
    <row r="15" spans="1:5" x14ac:dyDescent="0.25">
      <c r="A15" s="9" t="s">
        <v>161</v>
      </c>
      <c r="B15" s="10">
        <f>+COS!A35</f>
        <v>4</v>
      </c>
      <c r="C15" s="60">
        <f>+COS!E42</f>
        <v>49143757.25</v>
      </c>
      <c r="D15" s="38">
        <f>+COS!F42</f>
        <v>86872698.280000001</v>
      </c>
      <c r="E15" s="36"/>
    </row>
    <row r="16" spans="1:5" x14ac:dyDescent="0.25">
      <c r="A16" s="9"/>
      <c r="B16" s="10"/>
      <c r="D16" s="39"/>
      <c r="E16" s="36"/>
    </row>
    <row r="17" spans="1:7" x14ac:dyDescent="0.25">
      <c r="A17" s="9" t="s">
        <v>60</v>
      </c>
      <c r="B17" s="10">
        <f>+Expenses!A8</f>
        <v>5</v>
      </c>
      <c r="C17" s="38">
        <f>-Expenses!E24</f>
        <v>-52765228.875671878</v>
      </c>
      <c r="D17" s="38">
        <f>-Expenses!F24</f>
        <v>-77804981.885625005</v>
      </c>
      <c r="F17" s="36"/>
    </row>
    <row r="18" spans="1:7" x14ac:dyDescent="0.25">
      <c r="A18" s="9"/>
      <c r="B18" s="10"/>
      <c r="D18" s="39"/>
    </row>
    <row r="19" spans="1:7" x14ac:dyDescent="0.25">
      <c r="A19" s="9" t="s">
        <v>61</v>
      </c>
      <c r="B19" s="10">
        <f>+Expenses!A26</f>
        <v>6</v>
      </c>
      <c r="C19" s="38">
        <f>-Expenses!E30</f>
        <v>-122908690.39</v>
      </c>
      <c r="D19" s="38">
        <f>+-Expenses!F30</f>
        <v>-101588299</v>
      </c>
      <c r="E19" s="36"/>
    </row>
    <row r="20" spans="1:7" x14ac:dyDescent="0.25">
      <c r="A20" s="9"/>
      <c r="B20" s="10"/>
      <c r="D20" s="39"/>
      <c r="E20" s="36"/>
    </row>
    <row r="21" spans="1:7" x14ac:dyDescent="0.25">
      <c r="A21" s="9" t="s">
        <v>147</v>
      </c>
      <c r="B21" s="10">
        <f>+Expenses!A32</f>
        <v>7</v>
      </c>
      <c r="C21" s="40">
        <f>-Expenses!E37</f>
        <v>-3726537.7099999934</v>
      </c>
      <c r="D21" s="40">
        <f>+-Expenses!F37</f>
        <v>-128789228.81999999</v>
      </c>
      <c r="E21" s="36"/>
      <c r="G21" s="109"/>
    </row>
    <row r="22" spans="1:7" x14ac:dyDescent="0.25">
      <c r="A22" s="9"/>
      <c r="B22" s="10"/>
      <c r="C22" s="39"/>
      <c r="D22" s="39"/>
      <c r="E22" s="36"/>
    </row>
    <row r="23" spans="1:7" x14ac:dyDescent="0.25">
      <c r="A23" s="7" t="s">
        <v>63</v>
      </c>
      <c r="B23" s="10"/>
      <c r="C23" s="96">
        <f>SUM(C13:C21)</f>
        <v>29429014.174328238</v>
      </c>
      <c r="D23" s="96">
        <f>SUM(D13:D21)</f>
        <v>-42903641.215625197</v>
      </c>
      <c r="E23" s="36"/>
    </row>
    <row r="24" spans="1:7" x14ac:dyDescent="0.25">
      <c r="A24" s="9"/>
      <c r="B24" s="10"/>
      <c r="D24" s="39"/>
    </row>
    <row r="25" spans="1:7" x14ac:dyDescent="0.25">
      <c r="A25" s="9" t="s">
        <v>113</v>
      </c>
      <c r="B25" s="10">
        <f>+'Deferred tax'!A8</f>
        <v>16</v>
      </c>
      <c r="C25" s="60">
        <f>-'Deferred tax'!F11</f>
        <v>1046982.5393014997</v>
      </c>
      <c r="D25" s="60">
        <f>-'Deferred tax'!G11</f>
        <v>5034600.0076875594</v>
      </c>
    </row>
    <row r="26" spans="1:7" x14ac:dyDescent="0.25">
      <c r="A26" s="7"/>
      <c r="B26" s="10"/>
      <c r="D26" s="40"/>
    </row>
    <row r="27" spans="1:7" ht="15.75" thickBot="1" x14ac:dyDescent="0.3">
      <c r="A27" s="7" t="s">
        <v>135</v>
      </c>
      <c r="B27" s="10"/>
      <c r="C27" s="46">
        <f>SUM(C23:C26)</f>
        <v>30475996.713629737</v>
      </c>
      <c r="D27" s="46">
        <f>SUM(D23:D26)</f>
        <v>-37869041.207937635</v>
      </c>
      <c r="E27" s="36"/>
    </row>
    <row r="28" spans="1:7" ht="15.75" thickTop="1" x14ac:dyDescent="0.25">
      <c r="A28" s="9"/>
      <c r="B28" s="10"/>
      <c r="C28" s="44"/>
    </row>
    <row r="29" spans="1:7" x14ac:dyDescent="0.25">
      <c r="A29" s="7"/>
      <c r="B29" s="10"/>
      <c r="C29" s="96"/>
    </row>
    <row r="30" spans="1:7" x14ac:dyDescent="0.25">
      <c r="A30" s="7"/>
      <c r="B30" s="10"/>
      <c r="C30" s="96"/>
    </row>
    <row r="31" spans="1:7" x14ac:dyDescent="0.25">
      <c r="A31" s="7"/>
      <c r="B31" s="10"/>
      <c r="C31" s="96"/>
    </row>
    <row r="32" spans="1:7" x14ac:dyDescent="0.25">
      <c r="A32" s="7"/>
      <c r="B32" s="10"/>
      <c r="C32" s="39"/>
    </row>
    <row r="33" spans="1:4" s="47" customFormat="1" x14ac:dyDescent="0.25">
      <c r="A33" s="2" t="s">
        <v>73</v>
      </c>
      <c r="C33" s="2" t="s">
        <v>73</v>
      </c>
      <c r="D33" s="28"/>
    </row>
    <row r="34" spans="1:4" s="47" customFormat="1" x14ac:dyDescent="0.25">
      <c r="A34" s="29"/>
      <c r="B34" s="26"/>
      <c r="C34" s="58"/>
    </row>
    <row r="35" spans="1:4" s="47" customFormat="1" x14ac:dyDescent="0.25">
      <c r="A35" s="48"/>
      <c r="C35" s="58"/>
    </row>
    <row r="36" spans="1:4" s="47" customFormat="1" x14ac:dyDescent="0.25">
      <c r="B36" s="33"/>
      <c r="C36" s="58">
        <f>+C23+PPE!G26</f>
        <v>31025621.370000113</v>
      </c>
      <c r="D36" s="47" t="s">
        <v>479</v>
      </c>
    </row>
    <row r="37" spans="1:4" x14ac:dyDescent="0.25">
      <c r="C37" s="38">
        <v>31025621.370000001</v>
      </c>
      <c r="D37" s="1" t="s">
        <v>451</v>
      </c>
    </row>
    <row r="38" spans="1:4" x14ac:dyDescent="0.25">
      <c r="C38" s="109">
        <f>+C36-C37</f>
        <v>1.1175870895385742E-7</v>
      </c>
      <c r="D38" s="1" t="s">
        <v>452</v>
      </c>
    </row>
    <row r="40" spans="1:4" ht="12.75" customHeight="1" x14ac:dyDescent="0.25"/>
    <row r="48" spans="1:4" x14ac:dyDescent="0.25">
      <c r="B48" s="6"/>
    </row>
    <row r="59" spans="2:2" x14ac:dyDescent="0.25">
      <c r="B59" s="6"/>
    </row>
  </sheetData>
  <phoneticPr fontId="0" type="noConversion"/>
  <pageMargins left="1.1299999999999999" right="0.68" top="0.56000000000000005" bottom="1" header="0.5" footer="0.5"/>
  <pageSetup paperSize="9" orientation="portrait" horizontalDpi="204" verticalDpi="196" r:id="rId1"/>
  <headerFooter alignWithMargins="0">
    <oddFooter>&amp;C6</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2"/>
  <sheetViews>
    <sheetView view="pageBreakPreview" topLeftCell="P1" zoomScaleSheetLayoutView="100" workbookViewId="0">
      <selection activeCell="P1" sqref="O1:P1"/>
    </sheetView>
  </sheetViews>
  <sheetFormatPr defaultRowHeight="15" x14ac:dyDescent="0.25"/>
  <cols>
    <col min="1" max="1" width="2.42578125" style="1" hidden="1" customWidth="1"/>
    <col min="2" max="2" width="1.7109375" style="1" hidden="1" customWidth="1"/>
    <col min="3" max="3" width="0" style="1" hidden="1" customWidth="1"/>
    <col min="4" max="4" width="8.42578125" style="1" hidden="1" customWidth="1"/>
    <col min="5" max="5" width="2.5703125" style="1" hidden="1" customWidth="1"/>
    <col min="6" max="6" width="3.7109375" style="1" hidden="1" customWidth="1"/>
    <col min="7" max="7" width="2.42578125" style="1" hidden="1" customWidth="1"/>
    <col min="8" max="8" width="0" style="1" hidden="1" customWidth="1"/>
    <col min="9" max="9" width="4.42578125" style="1" hidden="1" customWidth="1"/>
    <col min="10" max="11" width="0" style="1" hidden="1" customWidth="1"/>
    <col min="12" max="12" width="0.140625" style="1" hidden="1" customWidth="1"/>
    <col min="13" max="13" width="9.5703125" style="1" hidden="1" customWidth="1"/>
    <col min="14" max="14" width="0" style="1" hidden="1" customWidth="1"/>
    <col min="15" max="15" width="17.28515625" style="1" hidden="1" customWidth="1"/>
    <col min="16" max="16" width="8.42578125" style="1" customWidth="1"/>
    <col min="17" max="16384" width="9.140625" style="1"/>
  </cols>
  <sheetData>
    <row r="1" spans="1:9" x14ac:dyDescent="0.25">
      <c r="A1" s="2" t="str">
        <f>+info!A1</f>
        <v>A-ONE ELECTRONICS (U) LIMITED</v>
      </c>
      <c r="B1" s="2"/>
      <c r="C1" s="2"/>
      <c r="D1" s="2"/>
      <c r="E1" s="2"/>
      <c r="F1" s="2"/>
      <c r="G1" s="2"/>
      <c r="H1" s="2"/>
      <c r="I1" s="2"/>
    </row>
    <row r="2" spans="1:9" x14ac:dyDescent="0.25">
      <c r="A2" s="4" t="s">
        <v>139</v>
      </c>
      <c r="B2" s="2"/>
      <c r="C2" s="2"/>
      <c r="D2" s="2"/>
      <c r="E2" s="2"/>
      <c r="F2" s="2"/>
      <c r="G2" s="2"/>
      <c r="H2" s="2"/>
    </row>
    <row r="3" spans="1:9" ht="15.75" thickBot="1" x14ac:dyDescent="0.3">
      <c r="A3" s="5" t="str">
        <f>+info!A3</f>
        <v>For the year ended 30th June 2016</v>
      </c>
      <c r="B3" s="35"/>
      <c r="C3" s="35"/>
      <c r="D3" s="35"/>
      <c r="E3" s="35"/>
      <c r="F3" s="35"/>
      <c r="G3" s="35"/>
      <c r="H3" s="35"/>
      <c r="I3" s="3"/>
    </row>
    <row r="4" spans="1:9" x14ac:dyDescent="0.25">
      <c r="A4" s="7"/>
      <c r="B4" s="17"/>
      <c r="C4" s="17"/>
      <c r="D4" s="7"/>
      <c r="E4" s="9"/>
      <c r="F4" s="7"/>
      <c r="G4" s="7"/>
      <c r="H4" s="7"/>
      <c r="I4" s="9"/>
    </row>
    <row r="7" spans="1:9" x14ac:dyDescent="0.25">
      <c r="A7" s="2"/>
      <c r="B7" s="2"/>
      <c r="C7" s="2"/>
    </row>
    <row r="11" spans="1:9" x14ac:dyDescent="0.25">
      <c r="A11" s="2"/>
      <c r="B11" s="2"/>
    </row>
    <row r="17" spans="1:5" x14ac:dyDescent="0.25">
      <c r="A17" s="2"/>
      <c r="B17" s="2"/>
    </row>
    <row r="21" spans="1:5" x14ac:dyDescent="0.25">
      <c r="A21" s="2"/>
      <c r="B21" s="2"/>
    </row>
    <row r="25" spans="1:5" x14ac:dyDescent="0.25">
      <c r="A25" s="2"/>
      <c r="B25" s="2"/>
    </row>
    <row r="30" spans="1:5" x14ac:dyDescent="0.25">
      <c r="A30" s="2"/>
      <c r="B30" s="2"/>
      <c r="C30" s="2"/>
      <c r="D30" s="2"/>
      <c r="E30" s="2"/>
    </row>
    <row r="35" spans="1:5" x14ac:dyDescent="0.25">
      <c r="A35" s="2"/>
      <c r="B35" s="2"/>
      <c r="C35" s="2"/>
      <c r="D35" s="2"/>
      <c r="E35" s="2"/>
    </row>
    <row r="38" spans="1:5" x14ac:dyDescent="0.25">
      <c r="A38" s="2"/>
      <c r="B38" s="126"/>
      <c r="C38" s="2"/>
      <c r="D38" s="2"/>
    </row>
    <row r="39" spans="1:5" x14ac:dyDescent="0.25">
      <c r="A39" s="2"/>
    </row>
    <row r="40" spans="1:5" x14ac:dyDescent="0.25">
      <c r="E40" s="1">
        <v>2</v>
      </c>
    </row>
    <row r="42" spans="1:5" x14ac:dyDescent="0.25">
      <c r="E42" s="6"/>
    </row>
  </sheetData>
  <phoneticPr fontId="0" type="noConversion"/>
  <pageMargins left="1.57" right="0.38" top="0.66" bottom="1" header="10.44" footer="0.63"/>
  <pageSetup paperSize="9" orientation="portrait" horizontalDpi="180" verticalDpi="180" r:id="rId1"/>
  <headerFooter alignWithMargins="0">
    <oddFooter>&amp;C2</oddFooter>
  </headerFooter>
  <drawing r:id="rId2"/>
  <legacyDrawing r:id="rId3"/>
  <oleObjects>
    <mc:AlternateContent xmlns:mc="http://schemas.openxmlformats.org/markup-compatibility/2006">
      <mc:Choice Requires="x14">
        <oleObject progId="Word.Document.8" shapeId="1026" r:id="rId4">
          <objectPr defaultSize="0" r:id="rId5">
            <anchor moveWithCells="1">
              <from>
                <xdr:col>0</xdr:col>
                <xdr:colOff>0</xdr:colOff>
                <xdr:row>3</xdr:row>
                <xdr:rowOff>66675</xdr:rowOff>
              </from>
              <to>
                <xdr:col>27</xdr:col>
                <xdr:colOff>504825</xdr:colOff>
                <xdr:row>46</xdr:row>
                <xdr:rowOff>85725</xdr:rowOff>
              </to>
            </anchor>
          </objectPr>
        </oleObject>
      </mc:Choice>
      <mc:Fallback>
        <oleObject progId="Word.Document.8" shapeId="1026"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7"/>
  <sheetViews>
    <sheetView showGridLines="0" view="pageBreakPreview" topLeftCell="A32" zoomScaleNormal="100" zoomScaleSheetLayoutView="100" workbookViewId="0">
      <selection activeCell="F39" sqref="F39"/>
    </sheetView>
  </sheetViews>
  <sheetFormatPr defaultColWidth="11.5703125" defaultRowHeight="12.75" x14ac:dyDescent="0.2"/>
  <cols>
    <col min="1" max="1" width="6" customWidth="1"/>
    <col min="2" max="7" width="11.5703125" customWidth="1"/>
    <col min="8" max="8" width="6.85546875" customWidth="1"/>
    <col min="9" max="9" width="11.5703125" hidden="1" customWidth="1"/>
    <col min="10" max="10" width="2.5703125" hidden="1" customWidth="1"/>
    <col min="12" max="12" width="16.42578125" bestFit="1" customWidth="1"/>
  </cols>
  <sheetData>
    <row r="1" spans="1:23" ht="15" x14ac:dyDescent="0.25">
      <c r="A1" s="190"/>
      <c r="B1" s="172"/>
      <c r="C1" s="172"/>
      <c r="D1" s="172"/>
      <c r="E1" s="173"/>
      <c r="F1" s="173"/>
      <c r="G1" s="173"/>
      <c r="H1" s="173"/>
      <c r="I1" s="173"/>
      <c r="J1" s="173"/>
      <c r="K1" s="173"/>
      <c r="L1" s="173"/>
      <c r="M1" s="173"/>
      <c r="N1" s="173"/>
      <c r="O1" s="173"/>
      <c r="P1" s="173"/>
      <c r="Q1" s="173"/>
      <c r="R1" s="173"/>
      <c r="S1" s="173"/>
      <c r="T1" s="173"/>
      <c r="U1" s="173"/>
      <c r="V1" s="174"/>
      <c r="W1" s="174"/>
    </row>
    <row r="2" spans="1:23" ht="15" x14ac:dyDescent="0.25">
      <c r="A2" s="172"/>
      <c r="B2" s="174"/>
      <c r="C2" s="172"/>
      <c r="D2" s="172"/>
      <c r="E2" s="173"/>
      <c r="F2" s="173"/>
      <c r="G2" s="173"/>
      <c r="H2" s="173"/>
      <c r="I2" s="173"/>
      <c r="J2" s="173"/>
      <c r="K2" s="173"/>
      <c r="L2" s="173"/>
      <c r="M2" s="173"/>
      <c r="N2" s="173"/>
      <c r="O2" s="173"/>
      <c r="P2" s="173"/>
      <c r="Q2" s="173"/>
      <c r="R2" s="173"/>
      <c r="S2" s="173"/>
      <c r="T2" s="173"/>
      <c r="U2" s="173"/>
      <c r="V2" s="174"/>
      <c r="W2" s="174"/>
    </row>
    <row r="3" spans="1:23" ht="15" x14ac:dyDescent="0.25">
      <c r="A3" s="191" t="s">
        <v>272</v>
      </c>
      <c r="B3" s="174"/>
      <c r="C3" s="173"/>
      <c r="D3" s="173"/>
      <c r="E3" s="173"/>
      <c r="F3" s="173"/>
      <c r="G3" s="182"/>
      <c r="H3" s="173"/>
      <c r="I3" s="182"/>
      <c r="J3" s="173"/>
      <c r="K3" s="173"/>
      <c r="L3" s="173"/>
      <c r="M3" s="173"/>
      <c r="N3" s="173"/>
      <c r="O3" s="173"/>
      <c r="P3" s="173"/>
      <c r="Q3" s="173"/>
      <c r="R3" s="173"/>
      <c r="S3" s="173"/>
      <c r="T3" s="173"/>
      <c r="U3" s="173"/>
      <c r="V3" s="174"/>
      <c r="W3" s="182"/>
    </row>
    <row r="4" spans="1:23" ht="15" x14ac:dyDescent="0.25">
      <c r="A4" s="173"/>
      <c r="B4" s="174"/>
      <c r="C4" s="173"/>
      <c r="D4" s="173"/>
      <c r="E4" s="173"/>
      <c r="F4" s="173"/>
      <c r="G4" s="183"/>
      <c r="H4" s="184"/>
      <c r="I4" s="183"/>
      <c r="J4" s="173"/>
      <c r="K4" s="182"/>
      <c r="L4" s="173"/>
      <c r="M4" s="182"/>
      <c r="N4" s="173"/>
      <c r="O4" s="182"/>
      <c r="P4" s="173"/>
      <c r="Q4" s="182"/>
      <c r="R4" s="173"/>
      <c r="S4" s="182"/>
      <c r="T4" s="182"/>
      <c r="U4" s="194"/>
      <c r="V4" s="174"/>
      <c r="W4" s="182"/>
    </row>
    <row r="5" spans="1:23" ht="15" x14ac:dyDescent="0.25">
      <c r="A5" s="318" t="s">
        <v>273</v>
      </c>
      <c r="B5" s="308"/>
      <c r="C5" s="308"/>
      <c r="D5" s="173"/>
      <c r="E5" s="173"/>
      <c r="F5" s="173"/>
      <c r="G5" s="183"/>
      <c r="H5" s="184"/>
      <c r="I5" s="183"/>
      <c r="J5" s="173"/>
      <c r="K5" s="182"/>
      <c r="L5" s="173"/>
      <c r="M5" s="182"/>
      <c r="N5" s="173"/>
      <c r="O5" s="182"/>
      <c r="P5" s="173"/>
      <c r="Q5" s="182"/>
      <c r="R5" s="173"/>
      <c r="S5" s="182"/>
      <c r="T5" s="182"/>
      <c r="U5" s="194"/>
      <c r="V5" s="174"/>
      <c r="W5" s="195"/>
    </row>
    <row r="6" spans="1:23" ht="15" x14ac:dyDescent="0.25">
      <c r="A6" s="312" t="s">
        <v>466</v>
      </c>
      <c r="B6" s="319"/>
      <c r="C6" s="319"/>
      <c r="D6" s="319"/>
      <c r="E6" s="319"/>
      <c r="F6" s="319"/>
      <c r="G6" s="319"/>
      <c r="H6" s="319"/>
      <c r="I6" s="319"/>
      <c r="J6" s="173"/>
      <c r="K6" s="182"/>
      <c r="L6" s="173"/>
      <c r="M6" s="182"/>
      <c r="N6" s="173"/>
      <c r="O6" s="182"/>
      <c r="P6" s="173"/>
      <c r="Q6" s="182"/>
      <c r="R6" s="173"/>
      <c r="S6" s="182"/>
      <c r="T6" s="182"/>
      <c r="U6" s="194"/>
      <c r="V6" s="174"/>
      <c r="W6" s="182"/>
    </row>
    <row r="7" spans="1:23" ht="15" x14ac:dyDescent="0.25">
      <c r="A7" s="319"/>
      <c r="B7" s="319"/>
      <c r="C7" s="319"/>
      <c r="D7" s="319"/>
      <c r="E7" s="319"/>
      <c r="F7" s="319"/>
      <c r="G7" s="319"/>
      <c r="H7" s="319"/>
      <c r="I7" s="319"/>
      <c r="J7" s="173"/>
      <c r="K7" s="182"/>
      <c r="L7" s="173"/>
      <c r="M7" s="182"/>
      <c r="N7" s="173"/>
      <c r="O7" s="182"/>
      <c r="P7" s="173"/>
      <c r="Q7" s="182"/>
      <c r="R7" s="173"/>
      <c r="S7" s="182"/>
      <c r="T7" s="182"/>
      <c r="U7" s="194"/>
      <c r="V7" s="174"/>
      <c r="W7" s="196"/>
    </row>
    <row r="8" spans="1:23" ht="15" x14ac:dyDescent="0.25">
      <c r="A8" s="319"/>
      <c r="B8" s="319"/>
      <c r="C8" s="319"/>
      <c r="D8" s="319"/>
      <c r="E8" s="319"/>
      <c r="F8" s="319"/>
      <c r="G8" s="319"/>
      <c r="H8" s="319"/>
      <c r="I8" s="319"/>
      <c r="J8" s="173"/>
      <c r="K8" s="182"/>
      <c r="L8" s="173"/>
      <c r="M8" s="182"/>
      <c r="N8" s="173"/>
      <c r="O8" s="182"/>
      <c r="P8" s="173"/>
      <c r="Q8" s="182"/>
      <c r="R8" s="173"/>
      <c r="S8" s="182"/>
      <c r="T8" s="182"/>
      <c r="U8" s="194"/>
      <c r="V8" s="174"/>
      <c r="W8" s="196"/>
    </row>
    <row r="9" spans="1:23" ht="15" x14ac:dyDescent="0.25">
      <c r="A9" s="319"/>
      <c r="B9" s="319"/>
      <c r="C9" s="319"/>
      <c r="D9" s="319"/>
      <c r="E9" s="319"/>
      <c r="F9" s="319"/>
      <c r="G9" s="319"/>
      <c r="H9" s="319"/>
      <c r="I9" s="319"/>
      <c r="J9" s="173"/>
      <c r="K9" s="182"/>
      <c r="L9" s="173"/>
      <c r="M9" s="182"/>
      <c r="N9" s="173"/>
      <c r="O9" s="182"/>
      <c r="P9" s="173"/>
      <c r="Q9" s="182"/>
      <c r="R9" s="173"/>
      <c r="S9" s="182"/>
      <c r="T9" s="182"/>
      <c r="U9" s="194"/>
      <c r="V9" s="174"/>
      <c r="W9" s="196"/>
    </row>
    <row r="10" spans="1:23" ht="15" x14ac:dyDescent="0.25">
      <c r="A10" s="319"/>
      <c r="B10" s="319"/>
      <c r="C10" s="319"/>
      <c r="D10" s="319"/>
      <c r="E10" s="319"/>
      <c r="F10" s="319"/>
      <c r="G10" s="319"/>
      <c r="H10" s="319"/>
      <c r="I10" s="319"/>
      <c r="J10" s="173"/>
      <c r="K10" s="182"/>
      <c r="L10" s="173"/>
      <c r="M10" s="182"/>
      <c r="N10" s="173"/>
      <c r="O10" s="182"/>
      <c r="P10" s="173"/>
      <c r="Q10" s="182"/>
      <c r="R10" s="173"/>
      <c r="S10" s="182"/>
      <c r="T10" s="182"/>
      <c r="U10" s="194"/>
      <c r="V10" s="174"/>
      <c r="W10" s="185"/>
    </row>
    <row r="11" spans="1:23" ht="15" x14ac:dyDescent="0.25">
      <c r="A11" s="319"/>
      <c r="B11" s="319"/>
      <c r="C11" s="319"/>
      <c r="D11" s="319"/>
      <c r="E11" s="319"/>
      <c r="F11" s="319"/>
      <c r="G11" s="319"/>
      <c r="H11" s="319"/>
      <c r="I11" s="319"/>
      <c r="J11" s="173"/>
      <c r="K11" s="182"/>
      <c r="L11" s="173"/>
      <c r="M11" s="182"/>
      <c r="N11" s="173"/>
      <c r="O11" s="182"/>
      <c r="P11" s="173"/>
      <c r="Q11" s="182"/>
      <c r="R11" s="173"/>
      <c r="S11" s="182"/>
      <c r="T11" s="182"/>
      <c r="U11" s="194"/>
      <c r="V11" s="174"/>
      <c r="W11" s="185"/>
    </row>
    <row r="12" spans="1:23" ht="15" hidden="1" x14ac:dyDescent="0.25">
      <c r="A12" s="197" t="s">
        <v>274</v>
      </c>
      <c r="B12" s="198"/>
      <c r="C12" s="198"/>
      <c r="D12" s="198"/>
      <c r="E12" s="198"/>
      <c r="F12" s="198"/>
      <c r="G12" s="198"/>
      <c r="H12" s="198"/>
      <c r="I12" s="198"/>
      <c r="J12" s="173"/>
      <c r="K12" s="182"/>
      <c r="L12" s="173"/>
      <c r="M12" s="182"/>
      <c r="N12" s="173"/>
      <c r="O12" s="182"/>
      <c r="P12" s="173"/>
      <c r="Q12" s="182"/>
      <c r="R12" s="173"/>
      <c r="S12" s="182"/>
      <c r="T12" s="182"/>
      <c r="U12" s="194"/>
      <c r="V12" s="174"/>
      <c r="W12" s="185"/>
    </row>
    <row r="13" spans="1:23" ht="15" hidden="1" x14ac:dyDescent="0.25">
      <c r="A13" s="197"/>
      <c r="B13" s="199"/>
      <c r="C13" s="199"/>
      <c r="D13" s="199"/>
      <c r="E13" s="199"/>
      <c r="F13" s="199"/>
      <c r="G13" s="199"/>
      <c r="H13" s="199"/>
      <c r="I13" s="199"/>
      <c r="J13" s="173"/>
      <c r="K13" s="182"/>
      <c r="L13" s="173"/>
      <c r="M13" s="182"/>
      <c r="N13" s="173"/>
      <c r="O13" s="182"/>
      <c r="P13" s="173"/>
      <c r="Q13" s="182"/>
      <c r="R13" s="173"/>
      <c r="S13" s="182"/>
      <c r="T13" s="182"/>
      <c r="U13" s="194"/>
      <c r="V13" s="174"/>
      <c r="W13" s="185"/>
    </row>
    <row r="14" spans="1:23" ht="15" hidden="1" customHeight="1" x14ac:dyDescent="0.25">
      <c r="A14" s="312" t="s">
        <v>428</v>
      </c>
      <c r="B14" s="312"/>
      <c r="C14" s="312"/>
      <c r="D14" s="312"/>
      <c r="E14" s="312"/>
      <c r="F14" s="312"/>
      <c r="G14" s="312"/>
      <c r="H14" s="312"/>
      <c r="I14" s="312"/>
      <c r="J14" s="173"/>
      <c r="K14" s="182"/>
      <c r="L14" s="173"/>
      <c r="M14" s="182"/>
      <c r="N14" s="173"/>
      <c r="O14" s="182"/>
      <c r="P14" s="173"/>
      <c r="Q14" s="182"/>
      <c r="R14" s="173"/>
      <c r="S14" s="182"/>
      <c r="T14" s="182"/>
      <c r="U14" s="194"/>
      <c r="V14" s="174"/>
      <c r="W14" s="185"/>
    </row>
    <row r="15" spans="1:23" ht="15" hidden="1" x14ac:dyDescent="0.25">
      <c r="A15" s="312"/>
      <c r="B15" s="312"/>
      <c r="C15" s="312"/>
      <c r="D15" s="312"/>
      <c r="E15" s="312"/>
      <c r="F15" s="312"/>
      <c r="G15" s="312"/>
      <c r="H15" s="312"/>
      <c r="I15" s="312"/>
      <c r="J15" s="173"/>
      <c r="K15" s="182"/>
      <c r="L15" s="200">
        <f>+BS!C26</f>
        <v>-21016.43680786714</v>
      </c>
      <c r="M15" s="182"/>
      <c r="N15" s="173"/>
      <c r="O15" s="182"/>
      <c r="P15" s="173"/>
      <c r="Q15" s="182"/>
      <c r="R15" s="173"/>
      <c r="S15" s="182"/>
      <c r="T15" s="182"/>
      <c r="U15" s="194"/>
      <c r="V15" s="174"/>
      <c r="W15" s="185"/>
    </row>
    <row r="16" spans="1:23" ht="75" hidden="1" customHeight="1" x14ac:dyDescent="0.25">
      <c r="A16" s="312"/>
      <c r="B16" s="312"/>
      <c r="C16" s="312"/>
      <c r="D16" s="312"/>
      <c r="E16" s="312"/>
      <c r="F16" s="312"/>
      <c r="G16" s="312"/>
      <c r="H16" s="312"/>
      <c r="I16" s="312"/>
      <c r="J16" s="173"/>
      <c r="K16" s="182"/>
      <c r="L16" s="173"/>
      <c r="M16" s="182"/>
      <c r="N16" s="173"/>
      <c r="O16" s="182"/>
      <c r="P16" s="173"/>
      <c r="Q16" s="182"/>
      <c r="R16" s="173"/>
      <c r="S16" s="182"/>
      <c r="T16" s="182"/>
      <c r="U16" s="194"/>
      <c r="V16" s="174"/>
      <c r="W16" s="185"/>
    </row>
    <row r="17" spans="1:23" ht="15.75" customHeight="1" x14ac:dyDescent="0.25">
      <c r="A17" s="173" t="s">
        <v>454</v>
      </c>
      <c r="B17" s="173"/>
      <c r="C17" s="173"/>
      <c r="D17" s="173"/>
      <c r="E17" s="173"/>
      <c r="F17" s="173"/>
      <c r="G17" s="185"/>
      <c r="H17" s="174"/>
      <c r="I17" s="185"/>
      <c r="J17" s="173"/>
      <c r="K17" s="182"/>
      <c r="L17" s="173"/>
      <c r="M17" s="182"/>
      <c r="N17" s="173"/>
      <c r="O17" s="182"/>
      <c r="P17" s="173"/>
      <c r="Q17" s="182"/>
      <c r="R17" s="173"/>
      <c r="S17" s="182"/>
      <c r="T17" s="182"/>
      <c r="U17" s="194"/>
      <c r="V17" s="174"/>
      <c r="W17" s="196"/>
    </row>
    <row r="18" spans="1:23" ht="15.75" customHeight="1" x14ac:dyDescent="0.25">
      <c r="A18" s="321" t="s">
        <v>488</v>
      </c>
      <c r="B18" s="322"/>
      <c r="C18" s="322"/>
      <c r="D18" s="322"/>
      <c r="E18" s="322"/>
      <c r="F18" s="322"/>
      <c r="G18" s="322"/>
      <c r="H18" s="322"/>
      <c r="I18" s="322"/>
      <c r="J18" s="173"/>
      <c r="K18" s="182"/>
      <c r="L18" s="200">
        <f>+BS!C26</f>
        <v>-21016.43680786714</v>
      </c>
      <c r="M18" s="182"/>
      <c r="N18" s="173"/>
      <c r="O18" s="182"/>
      <c r="P18" s="173"/>
      <c r="Q18" s="182"/>
      <c r="R18" s="173"/>
      <c r="S18" s="182"/>
      <c r="T18" s="182"/>
      <c r="U18" s="194"/>
      <c r="V18" s="174"/>
      <c r="W18" s="196"/>
    </row>
    <row r="19" spans="1:23" ht="15.75" customHeight="1" x14ac:dyDescent="0.25">
      <c r="A19" s="322"/>
      <c r="B19" s="322"/>
      <c r="C19" s="322"/>
      <c r="D19" s="322"/>
      <c r="E19" s="322"/>
      <c r="F19" s="322"/>
      <c r="G19" s="322"/>
      <c r="H19" s="322"/>
      <c r="I19" s="322"/>
      <c r="J19" s="173"/>
      <c r="K19" s="182"/>
      <c r="L19" s="173"/>
      <c r="M19" s="182"/>
      <c r="N19" s="173"/>
      <c r="O19" s="182"/>
      <c r="P19" s="173"/>
      <c r="Q19" s="182"/>
      <c r="R19" s="173"/>
      <c r="S19" s="182"/>
      <c r="T19" s="182"/>
      <c r="U19" s="194"/>
      <c r="V19" s="174"/>
      <c r="W19" s="196"/>
    </row>
    <row r="20" spans="1:23" ht="69" customHeight="1" x14ac:dyDescent="0.25">
      <c r="A20" s="322"/>
      <c r="B20" s="322"/>
      <c r="C20" s="322"/>
      <c r="D20" s="322"/>
      <c r="E20" s="322"/>
      <c r="F20" s="322"/>
      <c r="G20" s="322"/>
      <c r="H20" s="322"/>
      <c r="I20" s="322"/>
      <c r="J20" s="173"/>
      <c r="K20" s="182"/>
      <c r="L20" s="173"/>
      <c r="M20" s="182"/>
      <c r="N20" s="173"/>
      <c r="O20" s="182"/>
      <c r="P20" s="173"/>
      <c r="Q20" s="182"/>
      <c r="R20" s="173"/>
      <c r="S20" s="182"/>
      <c r="T20" s="182"/>
      <c r="U20" s="194"/>
      <c r="V20" s="174"/>
      <c r="W20" s="196"/>
    </row>
    <row r="21" spans="1:23" ht="15.75" customHeight="1" x14ac:dyDescent="0.25">
      <c r="A21" s="173"/>
      <c r="B21" s="173"/>
      <c r="C21" s="173"/>
      <c r="D21" s="173"/>
      <c r="E21" s="173"/>
      <c r="F21" s="173"/>
      <c r="G21" s="185"/>
      <c r="H21" s="174"/>
      <c r="I21" s="185"/>
      <c r="J21" s="173"/>
      <c r="K21" s="182"/>
      <c r="L21" s="173"/>
      <c r="M21" s="182"/>
      <c r="N21" s="173"/>
      <c r="O21" s="182"/>
      <c r="P21" s="173"/>
      <c r="Q21" s="182"/>
      <c r="R21" s="173"/>
      <c r="S21" s="182"/>
      <c r="T21" s="182"/>
      <c r="U21" s="194"/>
      <c r="V21" s="174"/>
      <c r="W21" s="196"/>
    </row>
    <row r="22" spans="1:23" ht="15" x14ac:dyDescent="0.25">
      <c r="A22" s="318" t="s">
        <v>275</v>
      </c>
      <c r="B22" s="308"/>
      <c r="C22" s="308"/>
      <c r="D22" s="308"/>
      <c r="E22" s="308"/>
      <c r="F22" s="308"/>
      <c r="G22" s="308"/>
      <c r="H22" s="308"/>
      <c r="I22" s="308"/>
      <c r="J22" s="173"/>
      <c r="K22" s="182"/>
      <c r="L22" s="173"/>
      <c r="M22" s="182"/>
      <c r="N22" s="173"/>
      <c r="O22" s="182"/>
      <c r="P22" s="173"/>
      <c r="Q22" s="182"/>
      <c r="R22" s="173"/>
      <c r="S22" s="182"/>
      <c r="T22" s="182"/>
      <c r="U22" s="194"/>
      <c r="V22" s="174"/>
      <c r="W22" s="196"/>
    </row>
    <row r="23" spans="1:23" ht="7.5" customHeight="1" x14ac:dyDescent="0.25">
      <c r="A23" s="173"/>
      <c r="B23" s="173"/>
      <c r="C23" s="173"/>
      <c r="D23" s="173"/>
      <c r="E23" s="173"/>
      <c r="F23" s="173"/>
      <c r="G23" s="186"/>
      <c r="H23" s="174"/>
      <c r="I23" s="186"/>
      <c r="J23" s="173"/>
      <c r="K23" s="186"/>
      <c r="L23" s="173"/>
      <c r="M23" s="186"/>
      <c r="N23" s="173"/>
      <c r="O23" s="186"/>
      <c r="P23" s="173"/>
      <c r="Q23" s="186"/>
      <c r="R23" s="173"/>
      <c r="S23" s="186"/>
      <c r="T23" s="186"/>
      <c r="U23" s="200"/>
      <c r="V23" s="174"/>
      <c r="W23" s="186"/>
    </row>
    <row r="24" spans="1:23" ht="15" x14ac:dyDescent="0.25">
      <c r="A24" s="168" t="s">
        <v>276</v>
      </c>
      <c r="B24" s="174"/>
      <c r="C24" s="173"/>
      <c r="D24" s="173"/>
      <c r="E24" s="173"/>
      <c r="F24" s="173"/>
      <c r="G24" s="186"/>
      <c r="H24" s="174"/>
      <c r="I24" s="186"/>
      <c r="J24" s="173"/>
      <c r="K24" s="186"/>
      <c r="L24" s="173"/>
      <c r="M24" s="186"/>
      <c r="N24" s="173"/>
      <c r="O24" s="186"/>
      <c r="P24" s="173"/>
      <c r="Q24" s="186"/>
      <c r="R24" s="173"/>
      <c r="S24" s="186"/>
      <c r="T24" s="186"/>
      <c r="U24" s="200"/>
      <c r="V24" s="174"/>
      <c r="W24" s="186"/>
    </row>
    <row r="25" spans="1:23" ht="15" x14ac:dyDescent="0.25">
      <c r="A25" s="173"/>
      <c r="B25" s="173"/>
      <c r="C25" s="173"/>
      <c r="D25" s="173"/>
      <c r="E25" s="174"/>
      <c r="F25" s="174"/>
      <c r="G25" s="186"/>
      <c r="H25" s="174"/>
      <c r="I25" s="186"/>
      <c r="J25" s="174"/>
      <c r="K25" s="186"/>
      <c r="L25" s="174"/>
      <c r="M25" s="186"/>
      <c r="N25" s="174"/>
      <c r="O25" s="186"/>
      <c r="P25" s="174"/>
      <c r="Q25" s="186"/>
      <c r="R25" s="174"/>
      <c r="S25" s="186"/>
      <c r="T25" s="186"/>
      <c r="U25" s="186"/>
      <c r="V25" s="174"/>
      <c r="W25" s="186"/>
    </row>
    <row r="26" spans="1:23" ht="15" x14ac:dyDescent="0.25">
      <c r="A26" s="174" t="s">
        <v>277</v>
      </c>
      <c r="B26" s="310" t="s">
        <v>278</v>
      </c>
      <c r="C26" s="320"/>
      <c r="D26" s="320"/>
      <c r="E26" s="320"/>
      <c r="F26" s="320"/>
      <c r="G26" s="320"/>
      <c r="H26" s="320"/>
      <c r="I26" s="320"/>
      <c r="J26" s="174"/>
      <c r="K26" s="186"/>
      <c r="L26" s="174"/>
      <c r="M26" s="186"/>
      <c r="N26" s="174"/>
      <c r="O26" s="186"/>
      <c r="P26" s="174"/>
      <c r="Q26" s="186"/>
      <c r="R26" s="174"/>
      <c r="S26" s="186"/>
      <c r="T26" s="186"/>
      <c r="U26" s="186"/>
      <c r="V26" s="174"/>
      <c r="W26" s="186"/>
    </row>
    <row r="27" spans="1:23" ht="15" x14ac:dyDescent="0.25">
      <c r="A27" s="174"/>
      <c r="B27" s="320"/>
      <c r="C27" s="320"/>
      <c r="D27" s="320"/>
      <c r="E27" s="320"/>
      <c r="F27" s="320"/>
      <c r="G27" s="320"/>
      <c r="H27" s="320"/>
      <c r="I27" s="320"/>
      <c r="J27" s="174"/>
      <c r="K27" s="186"/>
      <c r="L27" s="174"/>
      <c r="M27" s="186"/>
      <c r="N27" s="174"/>
      <c r="O27" s="186"/>
      <c r="P27" s="174"/>
      <c r="Q27" s="186"/>
      <c r="R27" s="174"/>
      <c r="S27" s="186"/>
      <c r="T27" s="186"/>
      <c r="U27" s="186"/>
      <c r="V27" s="174"/>
      <c r="W27" s="186"/>
    </row>
    <row r="28" spans="1:23" ht="15" x14ac:dyDescent="0.25">
      <c r="A28" s="174"/>
      <c r="B28" s="174"/>
      <c r="C28" s="174"/>
      <c r="D28" s="174"/>
      <c r="E28" s="174"/>
      <c r="F28" s="174"/>
      <c r="G28" s="186"/>
      <c r="H28" s="174"/>
      <c r="I28" s="186"/>
      <c r="J28" s="174"/>
      <c r="K28" s="186"/>
      <c r="L28" s="174"/>
      <c r="M28" s="186"/>
      <c r="N28" s="174"/>
      <c r="O28" s="186"/>
      <c r="P28" s="174"/>
      <c r="Q28" s="186"/>
      <c r="R28" s="174"/>
      <c r="S28" s="186"/>
      <c r="T28" s="186"/>
      <c r="U28" s="185"/>
      <c r="V28" s="174"/>
      <c r="W28" s="186"/>
    </row>
    <row r="29" spans="1:23" ht="15" x14ac:dyDescent="0.25">
      <c r="A29" s="174" t="s">
        <v>279</v>
      </c>
      <c r="B29" s="312" t="s">
        <v>280</v>
      </c>
      <c r="C29" s="308"/>
      <c r="D29" s="308"/>
      <c r="E29" s="308"/>
      <c r="F29" s="308"/>
      <c r="G29" s="308"/>
      <c r="H29" s="308"/>
      <c r="I29" s="308"/>
      <c r="J29" s="173"/>
      <c r="K29" s="200"/>
      <c r="L29" s="173"/>
      <c r="M29" s="200"/>
      <c r="N29" s="173"/>
      <c r="O29" s="200"/>
      <c r="P29" s="173"/>
      <c r="Q29" s="200"/>
      <c r="R29" s="173"/>
      <c r="S29" s="200"/>
      <c r="T29" s="186"/>
      <c r="U29" s="186"/>
      <c r="V29" s="174"/>
      <c r="W29" s="200"/>
    </row>
    <row r="30" spans="1:23" ht="15" x14ac:dyDescent="0.25">
      <c r="A30" s="174"/>
      <c r="B30" s="308"/>
      <c r="C30" s="308"/>
      <c r="D30" s="308"/>
      <c r="E30" s="308"/>
      <c r="F30" s="308"/>
      <c r="G30" s="308"/>
      <c r="H30" s="308"/>
      <c r="I30" s="308"/>
      <c r="J30" s="173"/>
      <c r="K30" s="186"/>
      <c r="L30" s="173"/>
      <c r="M30" s="186"/>
      <c r="N30" s="173"/>
      <c r="O30" s="186"/>
      <c r="P30" s="173"/>
      <c r="Q30" s="186"/>
      <c r="R30" s="173"/>
      <c r="S30" s="186"/>
      <c r="T30" s="186"/>
      <c r="U30" s="200"/>
      <c r="V30" s="174"/>
      <c r="W30" s="186"/>
    </row>
    <row r="31" spans="1:23" ht="15" x14ac:dyDescent="0.25">
      <c r="A31" s="174"/>
      <c r="B31" s="173"/>
      <c r="C31" s="173"/>
      <c r="D31" s="173"/>
      <c r="E31" s="174"/>
      <c r="F31" s="174"/>
      <c r="G31" s="186"/>
      <c r="H31" s="174"/>
      <c r="I31" s="186"/>
      <c r="J31" s="174"/>
      <c r="K31" s="186"/>
      <c r="L31" s="174"/>
      <c r="M31" s="186"/>
      <c r="N31" s="174"/>
      <c r="O31" s="186"/>
      <c r="P31" s="174"/>
      <c r="Q31" s="186"/>
      <c r="R31" s="187"/>
      <c r="S31" s="186"/>
      <c r="T31" s="186"/>
      <c r="U31" s="186"/>
      <c r="V31" s="174"/>
      <c r="W31" s="186"/>
    </row>
    <row r="32" spans="1:23" ht="9" customHeight="1" x14ac:dyDescent="0.25">
      <c r="A32" s="174"/>
      <c r="B32" s="173"/>
      <c r="C32" s="173"/>
      <c r="D32" s="173"/>
      <c r="E32" s="174"/>
      <c r="F32" s="174"/>
      <c r="G32" s="186"/>
      <c r="H32" s="174"/>
      <c r="I32" s="186"/>
      <c r="J32" s="174"/>
      <c r="K32" s="186"/>
      <c r="L32" s="174"/>
      <c r="M32" s="186"/>
      <c r="N32" s="174"/>
      <c r="O32" s="186"/>
      <c r="P32" s="174"/>
      <c r="Q32" s="186"/>
      <c r="R32" s="187"/>
      <c r="S32" s="186"/>
      <c r="T32" s="186"/>
      <c r="U32" s="186"/>
      <c r="V32" s="174"/>
      <c r="W32" s="186"/>
    </row>
    <row r="33" spans="1:23" ht="15" x14ac:dyDescent="0.25">
      <c r="A33" s="174" t="s">
        <v>281</v>
      </c>
      <c r="B33" s="312" t="s">
        <v>282</v>
      </c>
      <c r="C33" s="308"/>
      <c r="D33" s="308"/>
      <c r="E33" s="308"/>
      <c r="F33" s="308"/>
      <c r="G33" s="308"/>
      <c r="H33" s="308"/>
      <c r="I33" s="308"/>
      <c r="J33" s="174"/>
      <c r="K33" s="186"/>
      <c r="L33" s="174"/>
      <c r="M33" s="186"/>
      <c r="N33" s="174"/>
      <c r="O33" s="186"/>
      <c r="P33" s="174"/>
      <c r="Q33" s="186"/>
      <c r="R33" s="187"/>
      <c r="S33" s="186"/>
      <c r="T33" s="186"/>
      <c r="U33" s="186"/>
      <c r="V33" s="174"/>
      <c r="W33" s="186"/>
    </row>
    <row r="34" spans="1:23" ht="15" x14ac:dyDescent="0.25">
      <c r="A34" s="174"/>
      <c r="B34" s="308"/>
      <c r="C34" s="308"/>
      <c r="D34" s="308"/>
      <c r="E34" s="308"/>
      <c r="F34" s="308"/>
      <c r="G34" s="308"/>
      <c r="H34" s="308"/>
      <c r="I34" s="308"/>
      <c r="J34" s="174"/>
      <c r="K34" s="186"/>
      <c r="L34" s="174"/>
      <c r="M34" s="186"/>
      <c r="N34" s="174"/>
      <c r="O34" s="186"/>
      <c r="P34" s="174"/>
      <c r="Q34" s="186"/>
      <c r="R34" s="174"/>
      <c r="S34" s="186"/>
      <c r="T34" s="186"/>
      <c r="U34" s="186"/>
      <c r="V34" s="174"/>
      <c r="W34" s="186"/>
    </row>
    <row r="35" spans="1:23" ht="15" x14ac:dyDescent="0.25">
      <c r="A35" s="174"/>
      <c r="B35" s="174"/>
      <c r="C35" s="173"/>
      <c r="D35" s="173"/>
      <c r="E35" s="174"/>
      <c r="F35" s="174"/>
      <c r="G35" s="186"/>
      <c r="H35" s="174"/>
      <c r="I35" s="186"/>
      <c r="J35" s="174"/>
      <c r="K35" s="186"/>
      <c r="L35" s="174"/>
      <c r="M35" s="186"/>
      <c r="N35" s="174"/>
      <c r="O35" s="186"/>
      <c r="P35" s="174"/>
      <c r="Q35" s="186"/>
      <c r="R35" s="174"/>
      <c r="S35" s="186"/>
      <c r="T35" s="186"/>
      <c r="U35" s="186"/>
      <c r="V35" s="174"/>
      <c r="W35" s="186"/>
    </row>
    <row r="36" spans="1:23" ht="15" x14ac:dyDescent="0.25">
      <c r="A36" s="318" t="s">
        <v>283</v>
      </c>
      <c r="B36" s="308"/>
      <c r="C36" s="308"/>
      <c r="D36" s="308"/>
      <c r="E36" s="308"/>
      <c r="F36" s="308"/>
      <c r="G36" s="308"/>
      <c r="H36" s="308"/>
      <c r="I36" s="308"/>
      <c r="J36" s="174"/>
      <c r="K36" s="186"/>
      <c r="L36" s="174"/>
      <c r="M36" s="186"/>
      <c r="N36" s="174"/>
      <c r="O36" s="186"/>
      <c r="P36" s="174"/>
      <c r="Q36" s="186"/>
      <c r="R36" s="174"/>
      <c r="S36" s="186"/>
      <c r="T36" s="186"/>
      <c r="U36" s="186"/>
      <c r="V36" s="174"/>
      <c r="W36" s="186"/>
    </row>
    <row r="37" spans="1:23" ht="15" x14ac:dyDescent="0.25">
      <c r="A37" s="308"/>
      <c r="B37" s="308"/>
      <c r="C37" s="308"/>
      <c r="D37" s="308"/>
      <c r="E37" s="308"/>
      <c r="F37" s="308"/>
      <c r="G37" s="308"/>
      <c r="H37" s="308"/>
      <c r="I37" s="308"/>
      <c r="J37" s="174"/>
      <c r="K37" s="186"/>
      <c r="L37" s="174"/>
      <c r="M37" s="186"/>
      <c r="N37" s="174"/>
      <c r="O37" s="186"/>
      <c r="P37" s="174"/>
      <c r="Q37" s="186"/>
      <c r="R37" s="174"/>
      <c r="S37" s="186"/>
      <c r="T37" s="186"/>
      <c r="U37" s="186"/>
      <c r="V37" s="174"/>
      <c r="W37" s="186"/>
    </row>
    <row r="38" spans="1:23" ht="15" x14ac:dyDescent="0.25">
      <c r="A38" s="318" t="s">
        <v>284</v>
      </c>
      <c r="B38" s="308"/>
      <c r="C38" s="308"/>
      <c r="D38" s="308"/>
      <c r="E38" s="308"/>
      <c r="F38" s="308"/>
      <c r="G38" s="308"/>
      <c r="H38" s="308"/>
      <c r="I38" s="308"/>
      <c r="J38" s="174"/>
      <c r="K38" s="186"/>
      <c r="L38" s="174"/>
      <c r="M38" s="186"/>
      <c r="N38" s="174"/>
      <c r="O38" s="186"/>
      <c r="P38" s="174"/>
      <c r="Q38" s="186"/>
      <c r="R38" s="174"/>
      <c r="S38" s="186"/>
      <c r="T38" s="186"/>
      <c r="U38" s="186"/>
      <c r="V38" s="174"/>
      <c r="W38" s="186"/>
    </row>
    <row r="39" spans="1:23" ht="15" x14ac:dyDescent="0.25">
      <c r="A39" s="201" t="s">
        <v>285</v>
      </c>
      <c r="B39" s="25"/>
      <c r="C39" s="29"/>
      <c r="D39" s="29"/>
      <c r="E39" s="174"/>
      <c r="F39" s="174"/>
      <c r="G39" s="186"/>
      <c r="H39" s="174"/>
      <c r="I39" s="186"/>
      <c r="J39" s="174"/>
      <c r="K39" s="186"/>
      <c r="L39" s="174"/>
      <c r="M39" s="186"/>
      <c r="N39" s="174"/>
      <c r="O39" s="186"/>
      <c r="P39" s="174"/>
      <c r="Q39" s="186"/>
      <c r="R39" s="174"/>
      <c r="S39" s="186"/>
      <c r="T39" s="186"/>
      <c r="U39" s="186"/>
      <c r="V39" s="174"/>
      <c r="W39" s="186"/>
    </row>
    <row r="40" spans="1:23" ht="8.25" customHeight="1" x14ac:dyDescent="0.25">
      <c r="A40" s="201"/>
      <c r="B40" s="25"/>
      <c r="C40" s="29"/>
      <c r="D40" s="29"/>
      <c r="E40" s="174"/>
      <c r="F40" s="174"/>
      <c r="G40" s="186"/>
      <c r="H40" s="174"/>
      <c r="I40" s="186"/>
      <c r="J40" s="174"/>
      <c r="K40" s="186"/>
      <c r="L40" s="174"/>
      <c r="M40" s="186"/>
      <c r="N40" s="174"/>
      <c r="O40" s="186"/>
      <c r="P40" s="174"/>
      <c r="Q40" s="186"/>
      <c r="R40" s="174"/>
      <c r="S40" s="186"/>
      <c r="T40" s="186"/>
      <c r="U40" s="186"/>
      <c r="V40" s="174"/>
      <c r="W40" s="186"/>
    </row>
    <row r="41" spans="1:23" ht="6.75" customHeight="1" x14ac:dyDescent="0.25">
      <c r="A41" s="174"/>
      <c r="B41" s="174"/>
      <c r="C41" s="173"/>
      <c r="D41" s="173"/>
      <c r="E41" s="174"/>
      <c r="F41" s="174"/>
      <c r="G41" s="186"/>
      <c r="H41" s="174"/>
      <c r="I41" s="186"/>
      <c r="J41" s="174"/>
      <c r="K41" s="186"/>
      <c r="L41" s="174"/>
      <c r="M41" s="186"/>
      <c r="N41" s="174"/>
      <c r="O41" s="186"/>
      <c r="P41" s="174"/>
      <c r="Q41" s="186"/>
      <c r="R41" s="174"/>
      <c r="S41" s="186"/>
      <c r="T41" s="186"/>
      <c r="U41" s="186"/>
      <c r="V41" s="174"/>
      <c r="W41" s="186"/>
    </row>
    <row r="42" spans="1:23" ht="15" x14ac:dyDescent="0.25">
      <c r="A42" s="318" t="s">
        <v>286</v>
      </c>
      <c r="B42" s="308"/>
      <c r="C42" s="308"/>
      <c r="D42" s="173"/>
      <c r="E42" s="174"/>
      <c r="F42" s="174"/>
      <c r="G42" s="186"/>
      <c r="H42" s="174"/>
      <c r="I42" s="186"/>
      <c r="J42" s="174"/>
      <c r="K42" s="186"/>
      <c r="L42" s="174"/>
      <c r="M42" s="186"/>
      <c r="N42" s="174"/>
      <c r="O42" s="186"/>
      <c r="P42" s="174"/>
      <c r="Q42" s="186"/>
      <c r="R42" s="174"/>
      <c r="S42" s="186"/>
      <c r="T42" s="186"/>
      <c r="U42" s="186"/>
      <c r="V42" s="174"/>
      <c r="W42" s="186"/>
    </row>
    <row r="43" spans="1:23" ht="15" x14ac:dyDescent="0.25">
      <c r="A43" s="316" t="s">
        <v>287</v>
      </c>
      <c r="B43" s="316"/>
      <c r="C43" s="316"/>
      <c r="D43" s="316"/>
      <c r="E43" s="174"/>
      <c r="F43" s="174"/>
      <c r="G43" s="186"/>
      <c r="H43" s="174"/>
      <c r="I43" s="186"/>
      <c r="J43" s="174"/>
      <c r="K43" s="186"/>
      <c r="L43" s="174"/>
      <c r="M43" s="186"/>
      <c r="N43" s="174"/>
      <c r="O43" s="186"/>
      <c r="P43" s="174"/>
      <c r="Q43" s="186"/>
      <c r="R43" s="174"/>
      <c r="S43" s="186"/>
      <c r="T43" s="186"/>
      <c r="U43" s="186"/>
      <c r="V43" s="174"/>
      <c r="W43" s="186"/>
    </row>
    <row r="44" spans="1:23" ht="15" x14ac:dyDescent="0.25">
      <c r="A44" s="318" t="s">
        <v>250</v>
      </c>
      <c r="B44" s="308"/>
      <c r="C44" s="173"/>
      <c r="D44" s="173"/>
      <c r="E44" s="174"/>
      <c r="F44" s="174"/>
      <c r="G44" s="186"/>
      <c r="H44" s="174"/>
      <c r="I44" s="186"/>
      <c r="J44" s="188"/>
      <c r="K44" s="202"/>
      <c r="L44" s="188"/>
      <c r="M44" s="202"/>
      <c r="N44" s="188"/>
      <c r="O44" s="202"/>
      <c r="P44" s="188"/>
      <c r="Q44" s="202"/>
      <c r="R44" s="203"/>
      <c r="S44" s="202"/>
      <c r="T44" s="204"/>
      <c r="U44" s="202"/>
      <c r="V44" s="188"/>
      <c r="W44" s="200"/>
    </row>
    <row r="45" spans="1:23" ht="15" x14ac:dyDescent="0.25">
      <c r="A45" s="318" t="s">
        <v>288</v>
      </c>
      <c r="B45" s="308"/>
      <c r="C45" s="308"/>
      <c r="D45" s="308"/>
      <c r="E45" s="308"/>
      <c r="F45" s="308"/>
      <c r="G45" s="308"/>
      <c r="H45" s="308"/>
      <c r="I45" s="308"/>
      <c r="J45" s="188"/>
      <c r="K45" s="204"/>
      <c r="L45" s="188"/>
      <c r="M45" s="204"/>
      <c r="N45" s="188"/>
      <c r="O45" s="204"/>
      <c r="P45" s="188"/>
      <c r="Q45" s="204"/>
      <c r="R45" s="188"/>
      <c r="S45" s="204"/>
      <c r="T45" s="204"/>
      <c r="U45" s="204"/>
      <c r="V45" s="188"/>
      <c r="W45" s="186"/>
    </row>
    <row r="46" spans="1:23" ht="15" x14ac:dyDescent="0.25">
      <c r="A46" s="174"/>
      <c r="B46" s="173"/>
      <c r="C46" s="173"/>
      <c r="D46" s="173"/>
      <c r="E46" s="174"/>
      <c r="F46" s="174"/>
      <c r="G46" s="186"/>
      <c r="H46" s="186"/>
      <c r="I46" s="186"/>
      <c r="J46" s="188"/>
      <c r="K46" s="202"/>
      <c r="L46" s="188"/>
      <c r="M46" s="202"/>
      <c r="N46" s="188"/>
      <c r="O46" s="202"/>
      <c r="P46" s="188"/>
      <c r="Q46" s="202"/>
      <c r="R46" s="203"/>
      <c r="S46" s="202"/>
      <c r="T46" s="204"/>
      <c r="U46" s="202"/>
      <c r="V46" s="188"/>
      <c r="W46" s="200"/>
    </row>
    <row r="47" spans="1:23" ht="15" x14ac:dyDescent="0.25">
      <c r="A47" s="174"/>
      <c r="B47" s="174"/>
      <c r="C47" s="174"/>
      <c r="D47" s="174"/>
      <c r="E47" s="174"/>
      <c r="F47" s="174"/>
      <c r="G47" s="174"/>
      <c r="H47" s="174"/>
      <c r="I47" s="187"/>
      <c r="J47" s="188"/>
      <c r="K47" s="189"/>
      <c r="L47" s="188"/>
      <c r="M47" s="189"/>
      <c r="N47" s="188"/>
      <c r="O47" s="188"/>
      <c r="P47" s="188"/>
      <c r="Q47" s="188"/>
      <c r="R47" s="188"/>
      <c r="S47" s="188"/>
      <c r="T47" s="188"/>
      <c r="U47" s="188"/>
      <c r="V47" s="188"/>
      <c r="W47" s="174"/>
    </row>
  </sheetData>
  <mergeCells count="14">
    <mergeCell ref="A45:I45"/>
    <mergeCell ref="B33:I34"/>
    <mergeCell ref="A36:I37"/>
    <mergeCell ref="A38:I38"/>
    <mergeCell ref="A42:C42"/>
    <mergeCell ref="A43:D43"/>
    <mergeCell ref="A44:B44"/>
    <mergeCell ref="B29:I30"/>
    <mergeCell ref="A5:C5"/>
    <mergeCell ref="A6:I11"/>
    <mergeCell ref="A14:I16"/>
    <mergeCell ref="A22:I22"/>
    <mergeCell ref="B26:I27"/>
    <mergeCell ref="A18:I20"/>
  </mergeCells>
  <pageMargins left="0.95" right="0.86" top="2.23" bottom="0.51" header="0.16" footer="0.16"/>
  <pageSetup paperSize="9" scale="99" fitToHeight="2" orientation="portrait" horizontalDpi="4294967293" verticalDpi="4294967293" r:id="rId1"/>
  <headerFooter>
    <oddFooter>&amp;C5</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showGridLines="0" view="pageBreakPreview" zoomScaleNormal="100" zoomScaleSheetLayoutView="100" workbookViewId="0">
      <selection activeCell="H14" sqref="H14"/>
    </sheetView>
  </sheetViews>
  <sheetFormatPr defaultColWidth="15.140625" defaultRowHeight="12.75" x14ac:dyDescent="0.2"/>
  <cols>
    <col min="6" max="6" width="0.7109375" customWidth="1"/>
    <col min="7" max="7" width="15.140625" hidden="1" customWidth="1"/>
  </cols>
  <sheetData>
    <row r="1" spans="1:7" ht="15" x14ac:dyDescent="0.25">
      <c r="A1" s="190"/>
      <c r="B1" s="172"/>
      <c r="C1" s="172"/>
      <c r="D1" s="173"/>
      <c r="E1" s="173"/>
      <c r="F1" s="173"/>
      <c r="G1" s="173"/>
    </row>
    <row r="2" spans="1:7" ht="15" x14ac:dyDescent="0.25">
      <c r="A2" s="190"/>
      <c r="B2" s="172"/>
      <c r="C2" s="172"/>
      <c r="D2" s="173"/>
      <c r="E2" s="173"/>
      <c r="F2" s="173"/>
      <c r="G2" s="173"/>
    </row>
    <row r="3" spans="1:7" ht="14.25" x14ac:dyDescent="0.2">
      <c r="A3" s="324" t="s">
        <v>265</v>
      </c>
      <c r="B3" s="324"/>
      <c r="C3" s="324"/>
      <c r="D3" s="324"/>
      <c r="E3" s="324"/>
      <c r="F3" s="324"/>
      <c r="G3" s="324"/>
    </row>
    <row r="4" spans="1:7" ht="15" x14ac:dyDescent="0.25">
      <c r="A4" s="172"/>
      <c r="B4" s="191"/>
      <c r="C4" s="172"/>
      <c r="D4" s="173"/>
      <c r="E4" s="173"/>
      <c r="F4" s="173"/>
      <c r="G4" s="173"/>
    </row>
    <row r="5" spans="1:7" ht="14.25" x14ac:dyDescent="0.2">
      <c r="A5" s="325" t="s">
        <v>381</v>
      </c>
      <c r="B5" s="325"/>
      <c r="C5" s="325"/>
      <c r="D5" s="325"/>
      <c r="E5" s="325"/>
      <c r="F5" s="325"/>
      <c r="G5" s="325"/>
    </row>
    <row r="6" spans="1:7" ht="14.25" x14ac:dyDescent="0.2">
      <c r="A6" s="173"/>
      <c r="B6" s="173"/>
      <c r="C6" s="173"/>
      <c r="D6" s="173"/>
      <c r="E6" s="183"/>
      <c r="F6" s="184"/>
      <c r="G6" s="183"/>
    </row>
    <row r="7" spans="1:7" x14ac:dyDescent="0.2">
      <c r="A7" s="312" t="s">
        <v>465</v>
      </c>
      <c r="B7" s="308"/>
      <c r="C7" s="308"/>
      <c r="D7" s="308"/>
      <c r="E7" s="308"/>
      <c r="F7" s="308"/>
      <c r="G7" s="308"/>
    </row>
    <row r="8" spans="1:7" x14ac:dyDescent="0.2">
      <c r="A8" s="308"/>
      <c r="B8" s="308"/>
      <c r="C8" s="308"/>
      <c r="D8" s="308"/>
      <c r="E8" s="308"/>
      <c r="F8" s="308"/>
      <c r="G8" s="308"/>
    </row>
    <row r="9" spans="1:7" x14ac:dyDescent="0.2">
      <c r="A9" s="308"/>
      <c r="B9" s="308"/>
      <c r="C9" s="308"/>
      <c r="D9" s="308"/>
      <c r="E9" s="308"/>
      <c r="F9" s="308"/>
      <c r="G9" s="308"/>
    </row>
    <row r="10" spans="1:7" x14ac:dyDescent="0.2">
      <c r="A10" s="308"/>
      <c r="B10" s="308"/>
      <c r="C10" s="308"/>
      <c r="D10" s="308"/>
      <c r="E10" s="308"/>
      <c r="F10" s="308"/>
      <c r="G10" s="308"/>
    </row>
    <row r="11" spans="1:7" x14ac:dyDescent="0.2">
      <c r="A11" s="308"/>
      <c r="B11" s="308"/>
      <c r="C11" s="308"/>
      <c r="D11" s="308"/>
      <c r="E11" s="308"/>
      <c r="F11" s="308"/>
      <c r="G11" s="308"/>
    </row>
    <row r="12" spans="1:7" x14ac:dyDescent="0.2">
      <c r="A12" s="308"/>
      <c r="B12" s="308"/>
      <c r="C12" s="308"/>
      <c r="D12" s="308"/>
      <c r="E12" s="308"/>
      <c r="F12" s="308"/>
      <c r="G12" s="308"/>
    </row>
    <row r="13" spans="1:7" x14ac:dyDescent="0.2">
      <c r="A13" s="308"/>
      <c r="B13" s="308"/>
      <c r="C13" s="308"/>
      <c r="D13" s="308"/>
      <c r="E13" s="308"/>
      <c r="F13" s="308"/>
      <c r="G13" s="308"/>
    </row>
    <row r="14" spans="1:7" x14ac:dyDescent="0.2">
      <c r="A14" s="318" t="s">
        <v>266</v>
      </c>
      <c r="B14" s="308"/>
      <c r="C14" s="308"/>
      <c r="D14" s="308"/>
      <c r="E14" s="308"/>
      <c r="F14" s="308"/>
      <c r="G14" s="308"/>
    </row>
    <row r="15" spans="1:7" ht="14.25" x14ac:dyDescent="0.2">
      <c r="A15" s="192"/>
      <c r="B15" s="193"/>
      <c r="C15" s="193"/>
      <c r="D15" s="193"/>
      <c r="E15" s="193"/>
      <c r="F15" s="193"/>
      <c r="G15" s="193"/>
    </row>
    <row r="16" spans="1:7" x14ac:dyDescent="0.2">
      <c r="A16" s="312" t="s">
        <v>267</v>
      </c>
      <c r="B16" s="308"/>
      <c r="C16" s="308"/>
      <c r="D16" s="308"/>
      <c r="E16" s="308"/>
      <c r="F16" s="308"/>
      <c r="G16" s="308"/>
    </row>
    <row r="17" spans="1:7" x14ac:dyDescent="0.2">
      <c r="A17" s="308"/>
      <c r="B17" s="308"/>
      <c r="C17" s="308"/>
      <c r="D17" s="308"/>
      <c r="E17" s="308"/>
      <c r="F17" s="308"/>
      <c r="G17" s="308"/>
    </row>
    <row r="18" spans="1:7" x14ac:dyDescent="0.2">
      <c r="A18" s="308"/>
      <c r="B18" s="308"/>
      <c r="C18" s="308"/>
      <c r="D18" s="308"/>
      <c r="E18" s="308"/>
      <c r="F18" s="308"/>
      <c r="G18" s="308"/>
    </row>
    <row r="19" spans="1:7" x14ac:dyDescent="0.2">
      <c r="A19" s="308"/>
      <c r="B19" s="308"/>
      <c r="C19" s="308"/>
      <c r="D19" s="308"/>
      <c r="E19" s="308"/>
      <c r="F19" s="308"/>
      <c r="G19" s="308"/>
    </row>
    <row r="20" spans="1:7" x14ac:dyDescent="0.2">
      <c r="A20" s="308"/>
      <c r="B20" s="308"/>
      <c r="C20" s="308"/>
      <c r="D20" s="308"/>
      <c r="E20" s="308"/>
      <c r="F20" s="308"/>
      <c r="G20" s="308"/>
    </row>
    <row r="21" spans="1:7" x14ac:dyDescent="0.2">
      <c r="A21" s="308"/>
      <c r="B21" s="308"/>
      <c r="C21" s="308"/>
      <c r="D21" s="308"/>
      <c r="E21" s="308"/>
      <c r="F21" s="308"/>
      <c r="G21" s="308"/>
    </row>
    <row r="22" spans="1:7" ht="26.25" customHeight="1" x14ac:dyDescent="0.2">
      <c r="A22" s="308"/>
      <c r="B22" s="308"/>
      <c r="C22" s="308"/>
      <c r="D22" s="308"/>
      <c r="E22" s="308"/>
      <c r="F22" s="308"/>
      <c r="G22" s="308"/>
    </row>
    <row r="23" spans="1:7" ht="15" x14ac:dyDescent="0.25">
      <c r="A23" s="173"/>
      <c r="B23" s="173"/>
      <c r="C23" s="173"/>
      <c r="D23" s="174"/>
      <c r="E23" s="186"/>
      <c r="F23" s="174"/>
      <c r="G23" s="186"/>
    </row>
    <row r="24" spans="1:7" x14ac:dyDescent="0.2">
      <c r="A24" s="318" t="s">
        <v>268</v>
      </c>
      <c r="B24" s="308"/>
      <c r="C24" s="308"/>
      <c r="D24" s="308"/>
      <c r="E24" s="308"/>
      <c r="F24" s="308"/>
      <c r="G24" s="308"/>
    </row>
    <row r="25" spans="1:7" x14ac:dyDescent="0.2">
      <c r="A25" s="312" t="s">
        <v>269</v>
      </c>
      <c r="B25" s="308"/>
      <c r="C25" s="308"/>
      <c r="D25" s="308"/>
      <c r="E25" s="308"/>
      <c r="F25" s="308"/>
      <c r="G25" s="308"/>
    </row>
    <row r="26" spans="1:7" x14ac:dyDescent="0.2">
      <c r="A26" s="308"/>
      <c r="B26" s="308"/>
      <c r="C26" s="308"/>
      <c r="D26" s="308"/>
      <c r="E26" s="308"/>
      <c r="F26" s="308"/>
      <c r="G26" s="308"/>
    </row>
    <row r="27" spans="1:7" x14ac:dyDescent="0.2">
      <c r="A27" s="308"/>
      <c r="B27" s="308"/>
      <c r="C27" s="308"/>
      <c r="D27" s="308"/>
      <c r="E27" s="308"/>
      <c r="F27" s="308"/>
      <c r="G27" s="308"/>
    </row>
    <row r="28" spans="1:7" x14ac:dyDescent="0.2">
      <c r="A28" s="308"/>
      <c r="B28" s="308"/>
      <c r="C28" s="308"/>
      <c r="D28" s="308"/>
      <c r="E28" s="308"/>
      <c r="F28" s="308"/>
      <c r="G28" s="308"/>
    </row>
    <row r="29" spans="1:7" ht="26.25" customHeight="1" x14ac:dyDescent="0.2">
      <c r="A29" s="308"/>
      <c r="B29" s="308"/>
      <c r="C29" s="308"/>
      <c r="D29" s="308"/>
      <c r="E29" s="308"/>
      <c r="F29" s="308"/>
      <c r="G29" s="308"/>
    </row>
    <row r="30" spans="1:7" ht="15" x14ac:dyDescent="0.25">
      <c r="A30" s="174"/>
      <c r="B30" s="173"/>
      <c r="C30" s="173"/>
      <c r="D30" s="174"/>
      <c r="E30" s="186"/>
      <c r="F30" s="174"/>
      <c r="G30" s="186"/>
    </row>
    <row r="31" spans="1:7" x14ac:dyDescent="0.2">
      <c r="A31" s="312" t="s">
        <v>270</v>
      </c>
      <c r="B31" s="308"/>
      <c r="C31" s="308"/>
      <c r="D31" s="308"/>
      <c r="E31" s="308"/>
      <c r="F31" s="308"/>
      <c r="G31" s="308"/>
    </row>
    <row r="32" spans="1:7" x14ac:dyDescent="0.2">
      <c r="A32" s="308"/>
      <c r="B32" s="308"/>
      <c r="C32" s="308"/>
      <c r="D32" s="308"/>
      <c r="E32" s="308"/>
      <c r="F32" s="308"/>
      <c r="G32" s="308"/>
    </row>
    <row r="33" spans="1:7" x14ac:dyDescent="0.2">
      <c r="A33" s="308"/>
      <c r="B33" s="308"/>
      <c r="C33" s="308"/>
      <c r="D33" s="308"/>
      <c r="E33" s="308"/>
      <c r="F33" s="308"/>
      <c r="G33" s="308"/>
    </row>
    <row r="34" spans="1:7" x14ac:dyDescent="0.2">
      <c r="A34" s="308"/>
      <c r="B34" s="308"/>
      <c r="C34" s="308"/>
      <c r="D34" s="308"/>
      <c r="E34" s="308"/>
      <c r="F34" s="308"/>
      <c r="G34" s="308"/>
    </row>
    <row r="35" spans="1:7" x14ac:dyDescent="0.2">
      <c r="A35" s="308"/>
      <c r="B35" s="308"/>
      <c r="C35" s="308"/>
      <c r="D35" s="308"/>
      <c r="E35" s="308"/>
      <c r="F35" s="308"/>
      <c r="G35" s="308"/>
    </row>
    <row r="36" spans="1:7" x14ac:dyDescent="0.2">
      <c r="A36" s="308"/>
      <c r="B36" s="308"/>
      <c r="C36" s="308"/>
      <c r="D36" s="308"/>
      <c r="E36" s="308"/>
      <c r="F36" s="308"/>
      <c r="G36" s="308"/>
    </row>
    <row r="37" spans="1:7" x14ac:dyDescent="0.2">
      <c r="A37" s="308"/>
      <c r="B37" s="308"/>
      <c r="C37" s="308"/>
      <c r="D37" s="308"/>
      <c r="E37" s="308"/>
      <c r="F37" s="308"/>
      <c r="G37" s="308"/>
    </row>
    <row r="38" spans="1:7" x14ac:dyDescent="0.2">
      <c r="A38" s="308"/>
      <c r="B38" s="308"/>
      <c r="C38" s="308"/>
      <c r="D38" s="308"/>
      <c r="E38" s="308"/>
      <c r="F38" s="308"/>
      <c r="G38" s="308"/>
    </row>
    <row r="39" spans="1:7" x14ac:dyDescent="0.2">
      <c r="A39" s="308"/>
      <c r="B39" s="308"/>
      <c r="C39" s="308"/>
      <c r="D39" s="308"/>
      <c r="E39" s="308"/>
      <c r="F39" s="308"/>
      <c r="G39" s="308"/>
    </row>
    <row r="40" spans="1:7" ht="38.25" customHeight="1" x14ac:dyDescent="0.2">
      <c r="A40" s="308"/>
      <c r="B40" s="308"/>
      <c r="C40" s="308"/>
      <c r="D40" s="308"/>
      <c r="E40" s="308"/>
      <c r="F40" s="308"/>
      <c r="G40" s="308"/>
    </row>
    <row r="41" spans="1:7" ht="15" x14ac:dyDescent="0.25">
      <c r="A41" s="174"/>
      <c r="B41" s="173"/>
      <c r="C41" s="173"/>
      <c r="D41" s="174"/>
      <c r="E41" s="186"/>
      <c r="F41" s="174"/>
      <c r="G41" s="186"/>
    </row>
    <row r="42" spans="1:7" x14ac:dyDescent="0.2">
      <c r="A42" s="312" t="s">
        <v>271</v>
      </c>
      <c r="B42" s="308"/>
      <c r="C42" s="308"/>
      <c r="D42" s="308"/>
      <c r="E42" s="308"/>
      <c r="F42" s="308"/>
      <c r="G42" s="308"/>
    </row>
    <row r="43" spans="1:7" ht="28.5" customHeight="1" x14ac:dyDescent="0.2">
      <c r="A43" s="323"/>
      <c r="B43" s="323"/>
      <c r="C43" s="323"/>
      <c r="D43" s="323"/>
      <c r="E43" s="323"/>
      <c r="F43" s="323"/>
      <c r="G43" s="323"/>
    </row>
    <row r="44" spans="1:7" ht="15" x14ac:dyDescent="0.25">
      <c r="A44" s="174"/>
      <c r="B44" s="173"/>
      <c r="C44" s="173"/>
      <c r="D44" s="174"/>
      <c r="E44" s="174"/>
      <c r="F44" s="174"/>
      <c r="G44" s="174"/>
    </row>
  </sheetData>
  <mergeCells count="9">
    <mergeCell ref="A25:G29"/>
    <mergeCell ref="A31:G40"/>
    <mergeCell ref="A42:G43"/>
    <mergeCell ref="A3:G3"/>
    <mergeCell ref="A5:G5"/>
    <mergeCell ref="A7:G13"/>
    <mergeCell ref="A14:G14"/>
    <mergeCell ref="A16:G22"/>
    <mergeCell ref="A24:G24"/>
  </mergeCells>
  <pageMargins left="0.96" right="1.04" top="2.5299999999999998" bottom="0.75" header="0.3" footer="0.3"/>
  <pageSetup paperSize="9" scale="95" orientation="portrait" horizontalDpi="4294967293" verticalDpi="4294967293" r:id="rId1"/>
  <headerFooter>
    <oddFooter>&amp;C4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showGridLines="0" view="pageBreakPreview" zoomScale="112" zoomScaleNormal="100" zoomScaleSheetLayoutView="112" workbookViewId="0">
      <selection activeCell="C1" sqref="C1"/>
    </sheetView>
  </sheetViews>
  <sheetFormatPr defaultRowHeight="15" x14ac:dyDescent="0.25"/>
  <cols>
    <col min="1" max="1" width="6" style="1" customWidth="1"/>
    <col min="2" max="2" width="48.42578125" style="1" customWidth="1"/>
    <col min="3" max="3" width="15.42578125" style="1" customWidth="1"/>
    <col min="4" max="4" width="2" style="9" customWidth="1"/>
    <col min="5" max="5" width="15.85546875" style="1" customWidth="1"/>
    <col min="6" max="16384" width="9.140625" style="1"/>
  </cols>
  <sheetData>
    <row r="1" spans="1:5" x14ac:dyDescent="0.25">
      <c r="A1" s="93" t="str">
        <f>'P&amp;L'!A1</f>
        <v>A-ONE ELECTRONICS (U) LIMITED</v>
      </c>
      <c r="B1" s="2"/>
    </row>
    <row r="2" spans="1:5" x14ac:dyDescent="0.25">
      <c r="A2" s="4" t="s">
        <v>19</v>
      </c>
      <c r="B2" s="4"/>
    </row>
    <row r="3" spans="1:5" ht="15.75" thickBot="1" x14ac:dyDescent="0.3">
      <c r="A3" s="5" t="str">
        <f>+Expenses!A3</f>
        <v>For the year ended 30th June 2016</v>
      </c>
      <c r="B3" s="5"/>
      <c r="C3" s="3"/>
      <c r="D3" s="3"/>
      <c r="E3" s="3"/>
    </row>
    <row r="4" spans="1:5" x14ac:dyDescent="0.25">
      <c r="C4" s="104" t="s">
        <v>176</v>
      </c>
      <c r="E4" s="104" t="s">
        <v>176</v>
      </c>
    </row>
    <row r="5" spans="1:5" x14ac:dyDescent="0.25">
      <c r="A5" s="25"/>
      <c r="C5" s="104" t="str">
        <f>+'Deferred tax'!F5</f>
        <v>30th June 2016</v>
      </c>
      <c r="D5" s="113"/>
      <c r="E5" s="104" t="str">
        <f>+'Deferred tax'!G5</f>
        <v>30th June 2015</v>
      </c>
    </row>
    <row r="6" spans="1:5" x14ac:dyDescent="0.25">
      <c r="C6" s="156" t="s">
        <v>207</v>
      </c>
      <c r="D6" s="54"/>
      <c r="E6" s="156" t="s">
        <v>207</v>
      </c>
    </row>
    <row r="7" spans="1:5" x14ac:dyDescent="0.25">
      <c r="D7" s="114"/>
    </row>
    <row r="8" spans="1:5" x14ac:dyDescent="0.25">
      <c r="B8" s="1" t="s">
        <v>415</v>
      </c>
      <c r="C8" s="263">
        <f>+'P&amp;L'!C23</f>
        <v>29429014.174328238</v>
      </c>
      <c r="D8" s="39"/>
      <c r="E8" s="263">
        <f>+'P&amp;L'!D23</f>
        <v>-42903641.215625197</v>
      </c>
    </row>
    <row r="9" spans="1:5" x14ac:dyDescent="0.25">
      <c r="C9" s="60"/>
      <c r="D9" s="39"/>
      <c r="E9" s="60"/>
    </row>
    <row r="10" spans="1:5" x14ac:dyDescent="0.25">
      <c r="A10" s="2" t="s">
        <v>375</v>
      </c>
      <c r="B10" s="160" t="s">
        <v>416</v>
      </c>
      <c r="C10" s="60"/>
      <c r="D10" s="39"/>
      <c r="E10" s="60"/>
    </row>
    <row r="11" spans="1:5" x14ac:dyDescent="0.25">
      <c r="B11" s="1" t="s">
        <v>422</v>
      </c>
      <c r="C11" s="60">
        <f>PPE!G26</f>
        <v>1596607.195671875</v>
      </c>
      <c r="D11" s="39"/>
      <c r="E11" s="60">
        <v>2109539.055625</v>
      </c>
    </row>
    <row r="12" spans="1:5" x14ac:dyDescent="0.25">
      <c r="B12" s="1" t="s">
        <v>457</v>
      </c>
      <c r="C12" s="60">
        <f>+Expenses!E18</f>
        <v>0</v>
      </c>
      <c r="D12" s="39"/>
      <c r="E12" s="60">
        <v>26100000</v>
      </c>
    </row>
    <row r="13" spans="1:5" x14ac:dyDescent="0.25">
      <c r="B13" s="1" t="s">
        <v>152</v>
      </c>
      <c r="C13" s="59">
        <v>0</v>
      </c>
      <c r="D13" s="39"/>
      <c r="E13" s="59">
        <v>67586144</v>
      </c>
    </row>
    <row r="14" spans="1:5" x14ac:dyDescent="0.25">
      <c r="C14" s="263">
        <f>SUM(C8:C13)</f>
        <v>31025621.370000113</v>
      </c>
      <c r="D14" s="96"/>
      <c r="E14" s="263">
        <f>SUM(E8:E13)</f>
        <v>52892041.839999802</v>
      </c>
    </row>
    <row r="15" spans="1:5" x14ac:dyDescent="0.25">
      <c r="C15" s="263"/>
      <c r="D15" s="96"/>
      <c r="E15" s="263"/>
    </row>
    <row r="16" spans="1:5" x14ac:dyDescent="0.25">
      <c r="A16" s="2" t="s">
        <v>377</v>
      </c>
      <c r="B16" s="160" t="s">
        <v>417</v>
      </c>
      <c r="C16" s="60"/>
      <c r="D16" s="39"/>
      <c r="E16" s="60"/>
    </row>
    <row r="17" spans="1:5" x14ac:dyDescent="0.25">
      <c r="B17" s="1" t="s">
        <v>376</v>
      </c>
      <c r="C17" s="60">
        <f>-'wear &amp; Tear'!F16</f>
        <v>-1037903.5812999997</v>
      </c>
      <c r="D17" s="39"/>
      <c r="E17" s="60">
        <v>-1580804.9779999997</v>
      </c>
    </row>
    <row r="18" spans="1:5" x14ac:dyDescent="0.25">
      <c r="B18" s="1" t="s">
        <v>148</v>
      </c>
      <c r="C18" s="60">
        <f>+Expenses!E35</f>
        <v>-67237326.370000005</v>
      </c>
      <c r="D18" s="39"/>
      <c r="E18" s="60">
        <v>0</v>
      </c>
    </row>
    <row r="19" spans="1:5" x14ac:dyDescent="0.25">
      <c r="C19" s="59"/>
      <c r="D19" s="39"/>
      <c r="E19" s="59"/>
    </row>
    <row r="20" spans="1:5" x14ac:dyDescent="0.25">
      <c r="C20" s="41">
        <f>SUM(C17:C19)</f>
        <v>-68275229.95130001</v>
      </c>
      <c r="D20" s="96"/>
      <c r="E20" s="41">
        <f>SUM(E17:E19)</f>
        <v>-1580804.9779999997</v>
      </c>
    </row>
    <row r="21" spans="1:5" x14ac:dyDescent="0.25">
      <c r="C21" s="41"/>
      <c r="D21" s="96"/>
      <c r="E21" s="41"/>
    </row>
    <row r="22" spans="1:5" x14ac:dyDescent="0.25">
      <c r="B22" s="1" t="s">
        <v>418</v>
      </c>
      <c r="C22" s="41">
        <f>+C14+C20</f>
        <v>-37249608.581299901</v>
      </c>
      <c r="D22" s="39"/>
      <c r="E22" s="41">
        <f>+E14+E20</f>
        <v>51311236.861999802</v>
      </c>
    </row>
    <row r="23" spans="1:5" x14ac:dyDescent="0.25">
      <c r="C23" s="38"/>
      <c r="D23" s="39"/>
      <c r="E23" s="38"/>
    </row>
    <row r="24" spans="1:5" x14ac:dyDescent="0.25">
      <c r="A24" s="2" t="s">
        <v>377</v>
      </c>
      <c r="B24" s="160" t="s">
        <v>419</v>
      </c>
      <c r="C24" s="58">
        <v>0</v>
      </c>
      <c r="D24" s="39"/>
      <c r="E24" s="39">
        <v>-18413921.129999913</v>
      </c>
    </row>
    <row r="25" spans="1:5" x14ac:dyDescent="0.25">
      <c r="C25" s="38"/>
      <c r="D25" s="39"/>
      <c r="E25" s="38"/>
    </row>
    <row r="26" spans="1:5" x14ac:dyDescent="0.25">
      <c r="B26" s="1" t="s">
        <v>420</v>
      </c>
      <c r="C26" s="49">
        <f>+C22+C24</f>
        <v>-37249608.581299901</v>
      </c>
      <c r="D26" s="96"/>
      <c r="E26" s="285">
        <f>+E22+E24</f>
        <v>32897315.731999889</v>
      </c>
    </row>
    <row r="27" spans="1:5" x14ac:dyDescent="0.25">
      <c r="C27" s="38"/>
      <c r="D27" s="39"/>
      <c r="E27" s="275"/>
    </row>
    <row r="28" spans="1:5" ht="15.75" thickBot="1" x14ac:dyDescent="0.3">
      <c r="B28" s="1" t="s">
        <v>100</v>
      </c>
      <c r="C28" s="90" t="s">
        <v>116</v>
      </c>
      <c r="D28" s="39"/>
      <c r="E28" s="286" t="s">
        <v>116</v>
      </c>
    </row>
    <row r="29" spans="1:5" ht="15.75" thickTop="1" x14ac:dyDescent="0.25">
      <c r="C29" s="9"/>
      <c r="E29" s="9"/>
    </row>
    <row r="30" spans="1:5" x14ac:dyDescent="0.25">
      <c r="B30" s="1" t="s">
        <v>421</v>
      </c>
      <c r="C30" s="38">
        <f>+BS!C15</f>
        <v>134814601.22</v>
      </c>
      <c r="E30" s="38">
        <f>+BS!D15</f>
        <v>134781246.81</v>
      </c>
    </row>
    <row r="33" spans="2:2" x14ac:dyDescent="0.25">
      <c r="B33" s="2" t="s">
        <v>408</v>
      </c>
    </row>
  </sheetData>
  <phoneticPr fontId="0" type="noConversion"/>
  <pageMargins left="0.75" right="0.75" top="0.55000000000000004" bottom="1" header="0.5" footer="0.5"/>
  <pageSetup paperSize="9" orientation="portrait" horizontalDpi="4294967293" r:id="rId1"/>
  <headerFooter alignWithMargins="0">
    <oddFooter>&amp;C20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showGridLines="0" view="pageBreakPreview" topLeftCell="A22" zoomScaleNormal="100" zoomScaleSheetLayoutView="100" workbookViewId="0">
      <selection activeCell="A19" sqref="A19:I28"/>
    </sheetView>
  </sheetViews>
  <sheetFormatPr defaultColWidth="13.85546875" defaultRowHeight="12.75" x14ac:dyDescent="0.2"/>
  <cols>
    <col min="1" max="1" width="10.7109375" customWidth="1"/>
    <col min="2" max="2" width="8" customWidth="1"/>
    <col min="3" max="4" width="13.85546875" customWidth="1"/>
    <col min="5" max="5" width="18.42578125" customWidth="1"/>
    <col min="6" max="6" width="9.85546875" customWidth="1"/>
    <col min="7" max="7" width="10.28515625" customWidth="1"/>
    <col min="8" max="8" width="13.85546875" hidden="1" customWidth="1"/>
    <col min="9" max="9" width="15.28515625" hidden="1" customWidth="1"/>
    <col min="10" max="10" width="1.5703125" hidden="1" customWidth="1"/>
  </cols>
  <sheetData>
    <row r="1" spans="1:9" ht="15" x14ac:dyDescent="0.25">
      <c r="A1" s="165" t="str">
        <f>info!A1</f>
        <v>A-ONE ELECTRONICS (U) LIMITED</v>
      </c>
      <c r="B1" s="166"/>
      <c r="C1" s="166"/>
      <c r="D1" s="167"/>
      <c r="E1" s="173"/>
      <c r="F1" s="173"/>
      <c r="G1" s="173"/>
      <c r="H1" s="173"/>
      <c r="I1" s="173"/>
    </row>
    <row r="2" spans="1:9" ht="15" x14ac:dyDescent="0.25">
      <c r="A2" s="166" t="s">
        <v>259</v>
      </c>
      <c r="B2" s="166"/>
      <c r="C2" s="166"/>
      <c r="D2" s="167"/>
      <c r="E2" s="173"/>
      <c r="F2" s="173"/>
      <c r="G2" s="173"/>
      <c r="H2" s="173"/>
      <c r="I2" s="173"/>
    </row>
    <row r="3" spans="1:9" ht="15.75" thickBot="1" x14ac:dyDescent="0.3">
      <c r="A3" s="169" t="str">
        <f>info!A3</f>
        <v>For the year ended 30th June 2016</v>
      </c>
      <c r="B3" s="169"/>
      <c r="C3" s="169"/>
      <c r="D3" s="170"/>
      <c r="E3" s="170"/>
      <c r="F3" s="170"/>
      <c r="G3" s="170"/>
      <c r="H3" s="170"/>
      <c r="I3" s="170"/>
    </row>
    <row r="4" spans="1:9" ht="15" x14ac:dyDescent="0.25">
      <c r="A4" s="173"/>
      <c r="B4" s="174"/>
      <c r="C4" s="173"/>
      <c r="D4" s="173"/>
      <c r="E4" s="173"/>
      <c r="F4" s="173"/>
      <c r="G4" s="182"/>
      <c r="H4" s="173"/>
      <c r="I4" s="182"/>
    </row>
    <row r="5" spans="1:9" x14ac:dyDescent="0.2">
      <c r="A5" s="318" t="s">
        <v>260</v>
      </c>
      <c r="B5" s="308"/>
      <c r="C5" s="308"/>
      <c r="D5" s="308"/>
      <c r="E5" s="308"/>
      <c r="F5" s="308"/>
      <c r="G5" s="308"/>
      <c r="H5" s="308"/>
      <c r="I5" s="308"/>
    </row>
    <row r="6" spans="1:9" ht="15" x14ac:dyDescent="0.25">
      <c r="A6" s="173"/>
      <c r="B6" s="174"/>
      <c r="C6" s="173"/>
      <c r="D6" s="173"/>
      <c r="E6" s="173"/>
      <c r="F6" s="173"/>
      <c r="G6" s="183"/>
      <c r="H6" s="184"/>
      <c r="I6" s="183"/>
    </row>
    <row r="7" spans="1:9" x14ac:dyDescent="0.2">
      <c r="A7" s="312" t="s">
        <v>261</v>
      </c>
      <c r="B7" s="308"/>
      <c r="C7" s="308"/>
      <c r="D7" s="308"/>
      <c r="E7" s="308"/>
      <c r="F7" s="308"/>
      <c r="G7" s="308"/>
      <c r="H7" s="308"/>
      <c r="I7" s="308"/>
    </row>
    <row r="8" spans="1:9" x14ac:dyDescent="0.2">
      <c r="A8" s="308"/>
      <c r="B8" s="308"/>
      <c r="C8" s="308"/>
      <c r="D8" s="308"/>
      <c r="E8" s="308"/>
      <c r="F8" s="308"/>
      <c r="G8" s="308"/>
      <c r="H8" s="308"/>
      <c r="I8" s="308"/>
    </row>
    <row r="9" spans="1:9" x14ac:dyDescent="0.2">
      <c r="A9" s="308"/>
      <c r="B9" s="308"/>
      <c r="C9" s="308"/>
      <c r="D9" s="308"/>
      <c r="E9" s="308"/>
      <c r="F9" s="308"/>
      <c r="G9" s="308"/>
      <c r="H9" s="308"/>
      <c r="I9" s="308"/>
    </row>
    <row r="10" spans="1:9" x14ac:dyDescent="0.2">
      <c r="A10" s="308"/>
      <c r="B10" s="308"/>
      <c r="C10" s="308"/>
      <c r="D10" s="308"/>
      <c r="E10" s="308"/>
      <c r="F10" s="308"/>
      <c r="G10" s="308"/>
      <c r="H10" s="308"/>
      <c r="I10" s="308"/>
    </row>
    <row r="11" spans="1:9" ht="42" customHeight="1" x14ac:dyDescent="0.2">
      <c r="A11" s="308"/>
      <c r="B11" s="308"/>
      <c r="C11" s="308"/>
      <c r="D11" s="308"/>
      <c r="E11" s="308"/>
      <c r="F11" s="308"/>
      <c r="G11" s="308"/>
      <c r="H11" s="308"/>
      <c r="I11" s="308"/>
    </row>
    <row r="12" spans="1:9" x14ac:dyDescent="0.2">
      <c r="A12" s="312" t="s">
        <v>262</v>
      </c>
      <c r="B12" s="308"/>
      <c r="C12" s="308"/>
      <c r="D12" s="308"/>
      <c r="E12" s="308"/>
      <c r="F12" s="308"/>
      <c r="G12" s="308"/>
      <c r="H12" s="308"/>
      <c r="I12" s="308"/>
    </row>
    <row r="13" spans="1:9" x14ac:dyDescent="0.2">
      <c r="A13" s="308"/>
      <c r="B13" s="308"/>
      <c r="C13" s="308"/>
      <c r="D13" s="308"/>
      <c r="E13" s="308"/>
      <c r="F13" s="308"/>
      <c r="G13" s="308"/>
      <c r="H13" s="308"/>
      <c r="I13" s="308"/>
    </row>
    <row r="14" spans="1:9" x14ac:dyDescent="0.2">
      <c r="A14" s="308"/>
      <c r="B14" s="308"/>
      <c r="C14" s="308"/>
      <c r="D14" s="308"/>
      <c r="E14" s="308"/>
      <c r="F14" s="308"/>
      <c r="G14" s="308"/>
      <c r="H14" s="308"/>
      <c r="I14" s="308"/>
    </row>
    <row r="15" spans="1:9" x14ac:dyDescent="0.2">
      <c r="A15" s="308"/>
      <c r="B15" s="308"/>
      <c r="C15" s="308"/>
      <c r="D15" s="308"/>
      <c r="E15" s="308"/>
      <c r="F15" s="308"/>
      <c r="G15" s="308"/>
      <c r="H15" s="308"/>
      <c r="I15" s="308"/>
    </row>
    <row r="16" spans="1:9" x14ac:dyDescent="0.2">
      <c r="A16" s="308"/>
      <c r="B16" s="308"/>
      <c r="C16" s="308"/>
      <c r="D16" s="308"/>
      <c r="E16" s="308"/>
      <c r="F16" s="308"/>
      <c r="G16" s="308"/>
      <c r="H16" s="308"/>
      <c r="I16" s="308"/>
    </row>
    <row r="17" spans="1:9" ht="43.5" customHeight="1" x14ac:dyDescent="0.2">
      <c r="A17" s="308"/>
      <c r="B17" s="308"/>
      <c r="C17" s="308"/>
      <c r="D17" s="308"/>
      <c r="E17" s="308"/>
      <c r="F17" s="308"/>
      <c r="G17" s="308"/>
      <c r="H17" s="308"/>
      <c r="I17" s="308"/>
    </row>
    <row r="18" spans="1:9" ht="6" customHeight="1" x14ac:dyDescent="0.2">
      <c r="A18" s="193"/>
      <c r="B18" s="193"/>
      <c r="C18" s="193"/>
      <c r="D18" s="193"/>
      <c r="E18" s="193"/>
      <c r="F18" s="193"/>
      <c r="G18" s="193"/>
      <c r="H18" s="193"/>
      <c r="I18" s="193"/>
    </row>
    <row r="19" spans="1:9" x14ac:dyDescent="0.2">
      <c r="A19" s="312" t="s">
        <v>464</v>
      </c>
      <c r="B19" s="308"/>
      <c r="C19" s="308"/>
      <c r="D19" s="308"/>
      <c r="E19" s="308"/>
      <c r="F19" s="308"/>
      <c r="G19" s="308"/>
      <c r="H19" s="308"/>
      <c r="I19" s="308"/>
    </row>
    <row r="20" spans="1:9" x14ac:dyDescent="0.2">
      <c r="A20" s="308"/>
      <c r="B20" s="308"/>
      <c r="C20" s="308"/>
      <c r="D20" s="308"/>
      <c r="E20" s="308"/>
      <c r="F20" s="308"/>
      <c r="G20" s="308"/>
      <c r="H20" s="308"/>
      <c r="I20" s="308"/>
    </row>
    <row r="21" spans="1:9" x14ac:dyDescent="0.2">
      <c r="A21" s="308"/>
      <c r="B21" s="308"/>
      <c r="C21" s="308"/>
      <c r="D21" s="308"/>
      <c r="E21" s="308"/>
      <c r="F21" s="308"/>
      <c r="G21" s="308"/>
      <c r="H21" s="308"/>
      <c r="I21" s="308"/>
    </row>
    <row r="22" spans="1:9" x14ac:dyDescent="0.2">
      <c r="A22" s="308"/>
      <c r="B22" s="308"/>
      <c r="C22" s="308"/>
      <c r="D22" s="308"/>
      <c r="E22" s="308"/>
      <c r="F22" s="308"/>
      <c r="G22" s="308"/>
      <c r="H22" s="308"/>
      <c r="I22" s="308"/>
    </row>
    <row r="23" spans="1:9" x14ac:dyDescent="0.2">
      <c r="A23" s="308"/>
      <c r="B23" s="308"/>
      <c r="C23" s="308"/>
      <c r="D23" s="308"/>
      <c r="E23" s="308"/>
      <c r="F23" s="308"/>
      <c r="G23" s="308"/>
      <c r="H23" s="308"/>
      <c r="I23" s="308"/>
    </row>
    <row r="24" spans="1:9" x14ac:dyDescent="0.2">
      <c r="A24" s="308"/>
      <c r="B24" s="308"/>
      <c r="C24" s="308"/>
      <c r="D24" s="308"/>
      <c r="E24" s="308"/>
      <c r="F24" s="308"/>
      <c r="G24" s="308"/>
      <c r="H24" s="308"/>
      <c r="I24" s="308"/>
    </row>
    <row r="25" spans="1:9" x14ac:dyDescent="0.2">
      <c r="A25" s="308"/>
      <c r="B25" s="308"/>
      <c r="C25" s="308"/>
      <c r="D25" s="308"/>
      <c r="E25" s="308"/>
      <c r="F25" s="308"/>
      <c r="G25" s="308"/>
      <c r="H25" s="308"/>
      <c r="I25" s="308"/>
    </row>
    <row r="26" spans="1:9" x14ac:dyDescent="0.2">
      <c r="A26" s="308"/>
      <c r="B26" s="308"/>
      <c r="C26" s="308"/>
      <c r="D26" s="308"/>
      <c r="E26" s="308"/>
      <c r="F26" s="308"/>
      <c r="G26" s="308"/>
      <c r="H26" s="308"/>
      <c r="I26" s="308"/>
    </row>
    <row r="27" spans="1:9" x14ac:dyDescent="0.2">
      <c r="A27" s="308"/>
      <c r="B27" s="308"/>
      <c r="C27" s="308"/>
      <c r="D27" s="308"/>
      <c r="E27" s="308"/>
      <c r="F27" s="308"/>
      <c r="G27" s="308"/>
      <c r="H27" s="308"/>
      <c r="I27" s="308"/>
    </row>
    <row r="28" spans="1:9" ht="17.25" customHeight="1" x14ac:dyDescent="0.2">
      <c r="A28" s="308"/>
      <c r="B28" s="308"/>
      <c r="C28" s="308"/>
      <c r="D28" s="308"/>
      <c r="E28" s="308"/>
      <c r="F28" s="308"/>
      <c r="G28" s="308"/>
      <c r="H28" s="308"/>
      <c r="I28" s="308"/>
    </row>
    <row r="29" spans="1:9" ht="8.25" customHeight="1" x14ac:dyDescent="0.25">
      <c r="A29" s="174"/>
      <c r="B29" s="174"/>
      <c r="C29" s="173"/>
      <c r="D29" s="173"/>
      <c r="E29" s="174"/>
      <c r="F29" s="174"/>
      <c r="G29" s="186"/>
      <c r="H29" s="174"/>
      <c r="I29" s="186"/>
    </row>
    <row r="30" spans="1:9" x14ac:dyDescent="0.2">
      <c r="A30" s="312" t="s">
        <v>263</v>
      </c>
      <c r="B30" s="308"/>
      <c r="C30" s="308"/>
      <c r="D30" s="308"/>
      <c r="E30" s="308"/>
      <c r="F30" s="308"/>
      <c r="G30" s="308"/>
      <c r="H30" s="308"/>
      <c r="I30" s="308"/>
    </row>
    <row r="31" spans="1:9" ht="32.25" customHeight="1" x14ac:dyDescent="0.2">
      <c r="A31" s="308"/>
      <c r="B31" s="308"/>
      <c r="C31" s="308"/>
      <c r="D31" s="308"/>
      <c r="E31" s="308"/>
      <c r="F31" s="308"/>
      <c r="G31" s="308"/>
      <c r="H31" s="308"/>
      <c r="I31" s="308"/>
    </row>
    <row r="32" spans="1:9" ht="9" customHeight="1" x14ac:dyDescent="0.25">
      <c r="A32" s="174"/>
      <c r="B32" s="174"/>
      <c r="C32" s="173"/>
      <c r="D32" s="173"/>
      <c r="E32" s="174"/>
      <c r="F32" s="174"/>
      <c r="G32" s="186"/>
      <c r="H32" s="174"/>
      <c r="I32" s="186"/>
    </row>
    <row r="33" spans="1:9" x14ac:dyDescent="0.2">
      <c r="A33" s="312" t="s">
        <v>264</v>
      </c>
      <c r="B33" s="308"/>
      <c r="C33" s="308"/>
      <c r="D33" s="308"/>
      <c r="E33" s="308"/>
      <c r="F33" s="308"/>
      <c r="G33" s="308"/>
      <c r="H33" s="308"/>
      <c r="I33" s="308"/>
    </row>
    <row r="34" spans="1:9" ht="18.75" customHeight="1" x14ac:dyDescent="0.2">
      <c r="A34" s="308"/>
      <c r="B34" s="308"/>
      <c r="C34" s="308"/>
      <c r="D34" s="308"/>
      <c r="E34" s="308"/>
      <c r="F34" s="308"/>
      <c r="G34" s="308"/>
      <c r="H34" s="308"/>
      <c r="I34" s="308"/>
    </row>
    <row r="35" spans="1:9" ht="15" x14ac:dyDescent="0.25">
      <c r="A35" s="174"/>
      <c r="B35" s="174"/>
      <c r="C35" s="173"/>
      <c r="D35" s="173"/>
      <c r="E35" s="174"/>
      <c r="F35" s="174"/>
      <c r="G35" s="186"/>
      <c r="H35" s="174"/>
      <c r="I35" s="186"/>
    </row>
    <row r="36" spans="1:9" ht="15" x14ac:dyDescent="0.25">
      <c r="A36" s="1" t="s">
        <v>429</v>
      </c>
      <c r="B36" s="174"/>
      <c r="C36" s="173"/>
      <c r="D36" s="173"/>
      <c r="E36" s="174"/>
      <c r="F36" s="276"/>
      <c r="G36" s="186"/>
      <c r="H36" s="174"/>
      <c r="I36" s="186"/>
    </row>
    <row r="37" spans="1:9" ht="15.75" x14ac:dyDescent="0.25">
      <c r="A37" s="233"/>
      <c r="B37" s="174"/>
      <c r="C37" s="173"/>
      <c r="D37" s="173"/>
      <c r="E37" s="174"/>
      <c r="F37" s="174"/>
      <c r="G37" s="186"/>
      <c r="H37" s="174"/>
      <c r="I37" s="186"/>
    </row>
    <row r="38" spans="1:9" ht="15" x14ac:dyDescent="0.25">
      <c r="A38" s="168" t="s">
        <v>248</v>
      </c>
      <c r="B38" s="168"/>
      <c r="C38" s="168"/>
      <c r="D38" s="168"/>
      <c r="E38" s="168" t="s">
        <v>248</v>
      </c>
      <c r="F38" s="174"/>
      <c r="H38" s="174"/>
      <c r="I38" s="174"/>
    </row>
    <row r="39" spans="1:9" ht="15" x14ac:dyDescent="0.25">
      <c r="A39" s="167" t="s">
        <v>249</v>
      </c>
      <c r="B39" s="179"/>
      <c r="C39" s="167"/>
      <c r="D39" s="167"/>
      <c r="E39" s="167" t="s">
        <v>249</v>
      </c>
      <c r="F39" s="174"/>
      <c r="H39" s="186"/>
      <c r="I39" s="186"/>
    </row>
    <row r="40" spans="1:9" ht="15" x14ac:dyDescent="0.25">
      <c r="A40" s="167" t="s">
        <v>250</v>
      </c>
      <c r="B40" s="168"/>
      <c r="C40" s="168"/>
      <c r="D40" s="168"/>
      <c r="E40" s="167" t="s">
        <v>250</v>
      </c>
      <c r="F40" s="174"/>
      <c r="H40" s="174"/>
      <c r="I40" s="187"/>
    </row>
    <row r="41" spans="1:9" ht="15" x14ac:dyDescent="0.25">
      <c r="A41" s="174"/>
      <c r="B41" s="188"/>
      <c r="C41" s="188"/>
      <c r="D41" s="188"/>
      <c r="E41" s="188"/>
      <c r="F41" s="188"/>
      <c r="G41" s="188"/>
      <c r="H41" s="188"/>
      <c r="I41" s="189"/>
    </row>
    <row r="42" spans="1:9" ht="15" x14ac:dyDescent="0.25">
      <c r="A42" s="174"/>
      <c r="B42" s="188"/>
      <c r="C42" s="188"/>
      <c r="D42" s="188"/>
      <c r="E42" s="188"/>
      <c r="F42" s="188"/>
      <c r="G42" s="188"/>
      <c r="H42" s="188"/>
      <c r="I42" s="189"/>
    </row>
  </sheetData>
  <mergeCells count="6">
    <mergeCell ref="A33:I34"/>
    <mergeCell ref="A5:I5"/>
    <mergeCell ref="A7:I11"/>
    <mergeCell ref="A12:I17"/>
    <mergeCell ref="A19:I28"/>
    <mergeCell ref="A30:I31"/>
  </mergeCells>
  <pageMargins left="0.91" right="0.7" top="0.45" bottom="0.75" header="0.3" footer="0.3"/>
  <pageSetup paperSize="9" orientation="portrait" horizontalDpi="4294967293" verticalDpi="4294967293" r:id="rId1"/>
  <headerFooter>
    <oddFooter>&amp;C3</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0"/>
  <sheetViews>
    <sheetView showGridLines="0" view="pageBreakPreview" topLeftCell="A22" zoomScaleNormal="100" zoomScaleSheetLayoutView="100" workbookViewId="0">
      <selection activeCell="H14" sqref="H14"/>
    </sheetView>
  </sheetViews>
  <sheetFormatPr defaultColWidth="14.5703125" defaultRowHeight="12.75" x14ac:dyDescent="0.2"/>
  <cols>
    <col min="1" max="1" width="14.5703125" customWidth="1"/>
    <col min="2" max="2" width="24" customWidth="1"/>
    <col min="3" max="4" width="14.5703125" customWidth="1"/>
    <col min="5" max="5" width="14.140625" customWidth="1"/>
    <col min="6" max="6" width="11.5703125" customWidth="1"/>
  </cols>
  <sheetData>
    <row r="1" spans="1:5" ht="15" x14ac:dyDescent="0.25">
      <c r="A1" s="165" t="str">
        <f>info!A1</f>
        <v>A-ONE ELECTRONICS (U) LIMITED</v>
      </c>
      <c r="B1" s="166"/>
      <c r="C1" s="166"/>
      <c r="D1" s="167"/>
      <c r="E1" s="168"/>
    </row>
    <row r="2" spans="1:5" ht="15" x14ac:dyDescent="0.25">
      <c r="A2" s="166" t="s">
        <v>230</v>
      </c>
      <c r="B2" s="166"/>
      <c r="C2" s="166"/>
      <c r="D2" s="167"/>
      <c r="E2" s="168"/>
    </row>
    <row r="3" spans="1:5" ht="15.75" thickBot="1" x14ac:dyDescent="0.3">
      <c r="A3" s="169" t="str">
        <f>info!A3</f>
        <v>For the year ended 30th June 2016</v>
      </c>
      <c r="B3" s="169"/>
      <c r="C3" s="169"/>
      <c r="D3" s="169"/>
      <c r="E3" s="169"/>
    </row>
    <row r="4" spans="1:5" ht="15" x14ac:dyDescent="0.25">
      <c r="A4" s="172"/>
      <c r="B4" s="172"/>
      <c r="C4" s="172"/>
      <c r="D4" s="173"/>
      <c r="E4" s="174"/>
    </row>
    <row r="5" spans="1:5" ht="15" x14ac:dyDescent="0.25">
      <c r="A5" s="173" t="s">
        <v>231</v>
      </c>
      <c r="B5" s="172"/>
      <c r="C5" s="172"/>
      <c r="D5" s="173"/>
      <c r="E5" s="174"/>
    </row>
    <row r="6" spans="1:5" ht="14.25" x14ac:dyDescent="0.2">
      <c r="A6" s="167"/>
      <c r="B6" s="167"/>
      <c r="C6" s="167"/>
      <c r="D6" s="167"/>
      <c r="E6" s="167"/>
    </row>
    <row r="7" spans="1:5" ht="15" x14ac:dyDescent="0.25">
      <c r="A7" s="168" t="s">
        <v>232</v>
      </c>
      <c r="B7" s="168"/>
      <c r="C7" s="168"/>
      <c r="D7" s="168"/>
      <c r="E7" s="168"/>
    </row>
    <row r="8" spans="1:5" ht="15" x14ac:dyDescent="0.25">
      <c r="A8" s="168" t="s">
        <v>462</v>
      </c>
      <c r="B8" s="168"/>
      <c r="C8" s="168"/>
      <c r="D8" s="168"/>
      <c r="E8" s="168"/>
    </row>
    <row r="9" spans="1:5" ht="15" x14ac:dyDescent="0.25">
      <c r="A9" s="168"/>
      <c r="B9" s="168"/>
      <c r="C9" s="168"/>
      <c r="D9" s="168"/>
      <c r="E9" s="168"/>
    </row>
    <row r="10" spans="1:5" ht="15" x14ac:dyDescent="0.25">
      <c r="A10" s="167" t="s">
        <v>233</v>
      </c>
      <c r="B10" s="167"/>
      <c r="C10" s="167"/>
      <c r="D10" s="168"/>
      <c r="E10" s="168"/>
    </row>
    <row r="11" spans="1:5" ht="15" x14ac:dyDescent="0.25">
      <c r="A11" s="167"/>
      <c r="B11" s="167"/>
      <c r="C11" s="167"/>
      <c r="D11" s="168"/>
      <c r="E11" s="168"/>
    </row>
    <row r="12" spans="1:5" ht="15" x14ac:dyDescent="0.25">
      <c r="A12" s="168" t="s">
        <v>253</v>
      </c>
      <c r="B12" s="168"/>
      <c r="C12" s="168"/>
      <c r="D12" s="168"/>
      <c r="E12" s="168"/>
    </row>
    <row r="13" spans="1:5" ht="15" x14ac:dyDescent="0.25">
      <c r="A13" s="168" t="s">
        <v>254</v>
      </c>
      <c r="B13" s="168"/>
      <c r="C13" s="168"/>
      <c r="D13" s="168"/>
      <c r="E13" s="168"/>
    </row>
    <row r="14" spans="1:5" ht="15" x14ac:dyDescent="0.25">
      <c r="A14" s="168"/>
      <c r="B14" s="168"/>
      <c r="C14" s="168"/>
      <c r="D14" s="168"/>
      <c r="E14" s="168"/>
    </row>
    <row r="15" spans="1:5" ht="15" x14ac:dyDescent="0.25">
      <c r="A15" s="167" t="s">
        <v>234</v>
      </c>
      <c r="B15" s="167"/>
      <c r="C15" s="168"/>
      <c r="D15" s="168"/>
      <c r="E15" s="168"/>
    </row>
    <row r="16" spans="1:5" ht="15" x14ac:dyDescent="0.25">
      <c r="A16" s="168"/>
      <c r="B16" s="168"/>
      <c r="C16" s="168"/>
      <c r="D16" s="168"/>
      <c r="E16" s="168"/>
    </row>
    <row r="17" spans="1:5" ht="15" x14ac:dyDescent="0.25">
      <c r="A17" s="168" t="s">
        <v>463</v>
      </c>
      <c r="B17" s="168"/>
      <c r="C17" s="168"/>
      <c r="D17" s="168"/>
      <c r="E17" s="168"/>
    </row>
    <row r="18" spans="1:5" ht="15" x14ac:dyDescent="0.25">
      <c r="A18" s="168" t="s">
        <v>235</v>
      </c>
      <c r="B18" s="168"/>
      <c r="C18" s="168"/>
      <c r="D18" s="168"/>
      <c r="E18" s="168"/>
    </row>
    <row r="19" spans="1:5" ht="15" x14ac:dyDescent="0.25">
      <c r="A19" s="168" t="s">
        <v>236</v>
      </c>
      <c r="B19" s="168"/>
      <c r="C19" s="168"/>
      <c r="D19" s="168"/>
      <c r="E19" s="168"/>
    </row>
    <row r="20" spans="1:5" ht="15" x14ac:dyDescent="0.25">
      <c r="A20" s="168"/>
      <c r="B20" s="168"/>
      <c r="C20" s="168"/>
      <c r="D20" s="168"/>
      <c r="E20" s="168"/>
    </row>
    <row r="21" spans="1:5" ht="15" x14ac:dyDescent="0.25">
      <c r="A21" s="167" t="s">
        <v>237</v>
      </c>
      <c r="B21" s="167"/>
      <c r="C21" s="168"/>
      <c r="D21" s="168"/>
      <c r="E21" s="168"/>
    </row>
    <row r="22" spans="1:5" ht="15" x14ac:dyDescent="0.25">
      <c r="A22" s="168" t="s">
        <v>1</v>
      </c>
      <c r="B22" s="168"/>
      <c r="C22" s="168"/>
      <c r="D22" s="168"/>
      <c r="E22" s="168"/>
    </row>
    <row r="23" spans="1:5" ht="15" x14ac:dyDescent="0.25">
      <c r="A23" s="168" t="s">
        <v>238</v>
      </c>
      <c r="B23" s="168"/>
      <c r="C23" s="168"/>
      <c r="D23" s="175">
        <f>'P&amp;L'!C23</f>
        <v>29429014.174328238</v>
      </c>
    </row>
    <row r="24" spans="1:5" ht="15" x14ac:dyDescent="0.25">
      <c r="A24" s="168"/>
      <c r="B24" s="168"/>
      <c r="C24" s="168"/>
      <c r="D24" s="168"/>
      <c r="E24" s="176"/>
    </row>
    <row r="25" spans="1:5" ht="15" x14ac:dyDescent="0.25">
      <c r="A25" s="168" t="s">
        <v>239</v>
      </c>
      <c r="B25" s="167"/>
      <c r="C25" s="168"/>
      <c r="D25" s="181">
        <f>+'P&amp;L'!C25</f>
        <v>1046982.5393014997</v>
      </c>
    </row>
    <row r="26" spans="1:5" ht="15" x14ac:dyDescent="0.25">
      <c r="A26" s="168"/>
      <c r="B26" s="168"/>
      <c r="C26" s="168"/>
      <c r="D26" s="168"/>
      <c r="E26" s="176"/>
    </row>
    <row r="27" spans="1:5" ht="15" x14ac:dyDescent="0.25">
      <c r="A27" s="168" t="s">
        <v>240</v>
      </c>
      <c r="B27" s="168"/>
      <c r="C27" s="168"/>
      <c r="D27" s="176">
        <v>0</v>
      </c>
    </row>
    <row r="28" spans="1:5" ht="15" x14ac:dyDescent="0.25">
      <c r="A28" s="168"/>
      <c r="B28" s="168"/>
      <c r="C28" s="168"/>
      <c r="D28" s="177">
        <f>SUM(D23:D27)</f>
        <v>30475996.713629737</v>
      </c>
      <c r="E28" s="176"/>
    </row>
    <row r="29" spans="1:5" ht="15" x14ac:dyDescent="0.25">
      <c r="A29" s="168" t="s">
        <v>241</v>
      </c>
      <c r="B29" s="168"/>
      <c r="C29" s="168"/>
      <c r="D29" s="168"/>
    </row>
    <row r="30" spans="1:5" ht="15" x14ac:dyDescent="0.25">
      <c r="A30" s="168"/>
      <c r="B30" s="168"/>
      <c r="C30" s="168"/>
      <c r="D30" s="168"/>
      <c r="E30" s="178"/>
    </row>
    <row r="31" spans="1:5" ht="14.25" x14ac:dyDescent="0.2">
      <c r="A31" s="167" t="s">
        <v>242</v>
      </c>
      <c r="B31" s="167"/>
      <c r="C31" s="167"/>
      <c r="D31" s="167"/>
      <c r="E31" s="167"/>
    </row>
    <row r="32" spans="1:5" ht="14.25" x14ac:dyDescent="0.2">
      <c r="A32" s="167"/>
      <c r="B32" s="167"/>
      <c r="C32" s="167"/>
      <c r="D32" s="167"/>
      <c r="E32" s="167"/>
    </row>
    <row r="33" spans="1:5" ht="15" x14ac:dyDescent="0.25">
      <c r="A33" s="168" t="s">
        <v>243</v>
      </c>
      <c r="B33" s="168"/>
      <c r="C33" s="168"/>
      <c r="D33" s="168"/>
      <c r="E33" s="168"/>
    </row>
    <row r="34" spans="1:5" ht="15" x14ac:dyDescent="0.25">
      <c r="A34" s="168"/>
      <c r="B34" s="168"/>
      <c r="C34" s="168"/>
      <c r="D34" s="168"/>
      <c r="E34" s="168"/>
    </row>
    <row r="35" spans="1:5" ht="15" x14ac:dyDescent="0.25">
      <c r="A35" s="167" t="s">
        <v>244</v>
      </c>
      <c r="B35" s="179"/>
      <c r="C35" s="167"/>
      <c r="D35" s="167"/>
      <c r="E35" s="168"/>
    </row>
    <row r="36" spans="1:5" ht="15" x14ac:dyDescent="0.25">
      <c r="A36" s="167"/>
      <c r="B36" s="168"/>
      <c r="C36" s="168"/>
      <c r="D36" s="168"/>
      <c r="E36" s="168"/>
    </row>
    <row r="37" spans="1:5" ht="15" x14ac:dyDescent="0.25">
      <c r="A37" s="168" t="s">
        <v>245</v>
      </c>
      <c r="B37" s="168"/>
      <c r="C37" s="168"/>
      <c r="D37" s="168"/>
      <c r="E37" s="168"/>
    </row>
    <row r="38" spans="1:5" ht="15" x14ac:dyDescent="0.25">
      <c r="A38" s="168"/>
      <c r="B38" s="168"/>
      <c r="C38" s="168"/>
      <c r="D38" s="168"/>
      <c r="E38" s="168"/>
    </row>
    <row r="39" spans="1:5" ht="15" x14ac:dyDescent="0.25">
      <c r="A39" s="167" t="s">
        <v>246</v>
      </c>
      <c r="B39" s="168"/>
      <c r="C39" s="168"/>
      <c r="D39" s="168"/>
      <c r="E39" s="168"/>
    </row>
    <row r="40" spans="1:5" ht="15" x14ac:dyDescent="0.25">
      <c r="A40" s="168"/>
      <c r="B40" s="168"/>
      <c r="C40" s="168"/>
      <c r="D40" s="168"/>
      <c r="E40" s="168"/>
    </row>
    <row r="41" spans="1:5" ht="15" x14ac:dyDescent="0.25">
      <c r="A41" s="168" t="s">
        <v>247</v>
      </c>
      <c r="B41" s="168"/>
      <c r="C41" s="168"/>
      <c r="D41" s="168"/>
      <c r="E41" s="168"/>
    </row>
    <row r="42" spans="1:5" ht="15" x14ac:dyDescent="0.25">
      <c r="A42" s="168" t="s">
        <v>441</v>
      </c>
      <c r="B42" s="168"/>
      <c r="C42" s="168"/>
      <c r="D42" s="168"/>
      <c r="E42" s="168"/>
    </row>
    <row r="43" spans="1:5" ht="15" x14ac:dyDescent="0.25">
      <c r="A43" s="168"/>
      <c r="B43" s="168"/>
      <c r="C43" s="168"/>
      <c r="D43" s="168"/>
      <c r="E43" s="168"/>
    </row>
    <row r="44" spans="1:5" ht="15" x14ac:dyDescent="0.25">
      <c r="A44" s="1" t="s">
        <v>430</v>
      </c>
      <c r="B44" s="168"/>
      <c r="C44" s="168"/>
      <c r="D44" s="277"/>
      <c r="E44" s="277"/>
    </row>
    <row r="45" spans="1:5" ht="15" x14ac:dyDescent="0.25">
      <c r="A45" s="1"/>
      <c r="B45" s="168"/>
      <c r="C45" s="168"/>
      <c r="D45" s="168"/>
      <c r="E45" s="168"/>
    </row>
    <row r="46" spans="1:5" ht="15" x14ac:dyDescent="0.25">
      <c r="A46" s="168"/>
      <c r="B46" s="168"/>
      <c r="C46" s="168"/>
      <c r="D46" s="168"/>
      <c r="E46" s="168"/>
    </row>
    <row r="47" spans="1:5" ht="15" x14ac:dyDescent="0.25">
      <c r="A47" s="168" t="s">
        <v>248</v>
      </c>
      <c r="B47" s="168"/>
      <c r="C47" s="168"/>
      <c r="D47" s="265" t="s">
        <v>427</v>
      </c>
      <c r="E47" s="180"/>
    </row>
    <row r="48" spans="1:5" ht="15" x14ac:dyDescent="0.25">
      <c r="A48" s="167" t="s">
        <v>249</v>
      </c>
      <c r="B48" s="168"/>
      <c r="C48" s="168"/>
      <c r="D48" s="167" t="s">
        <v>251</v>
      </c>
      <c r="E48" s="168"/>
    </row>
    <row r="49" spans="1:5" ht="15" x14ac:dyDescent="0.25">
      <c r="A49" s="167" t="s">
        <v>250</v>
      </c>
      <c r="B49" s="168"/>
      <c r="C49" s="168"/>
      <c r="D49" s="167" t="s">
        <v>252</v>
      </c>
      <c r="E49" s="168"/>
    </row>
    <row r="50" spans="1:5" ht="15" x14ac:dyDescent="0.25">
      <c r="A50" s="168"/>
      <c r="B50" s="168"/>
      <c r="C50" s="168"/>
      <c r="D50" s="168"/>
      <c r="E50" s="168"/>
    </row>
  </sheetData>
  <pageMargins left="0.97" right="0.91" top="0.37" bottom="0.55000000000000004" header="0.26" footer="0.16"/>
  <pageSetup paperSize="9" orientation="portrait" horizontalDpi="4294967293" verticalDpi="4294967293" r:id="rId1"/>
  <headerFooter>
    <oddFooter>&amp;C2</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
  <sheetViews>
    <sheetView showGridLines="0" view="pageBreakPreview" zoomScaleNormal="100" zoomScaleSheetLayoutView="100" workbookViewId="0"/>
  </sheetViews>
  <sheetFormatPr defaultRowHeight="15" x14ac:dyDescent="0.25"/>
  <cols>
    <col min="1" max="2" width="9.140625" style="1"/>
    <col min="3" max="3" width="23.85546875" style="1" customWidth="1"/>
    <col min="4" max="4" width="4" style="1" customWidth="1"/>
    <col min="5" max="5" width="13.5703125" style="1" customWidth="1"/>
    <col min="6" max="6" width="12.140625" style="1" customWidth="1"/>
    <col min="7" max="7" width="16.85546875" style="1" customWidth="1"/>
    <col min="8" max="16384" width="9.140625" style="1"/>
  </cols>
  <sheetData>
    <row r="1" spans="1:7" x14ac:dyDescent="0.25">
      <c r="A1" s="2" t="s">
        <v>426</v>
      </c>
      <c r="B1" s="2"/>
      <c r="C1" s="2"/>
      <c r="D1" s="2"/>
      <c r="E1" s="4"/>
      <c r="F1" s="2"/>
      <c r="G1" s="2"/>
    </row>
    <row r="2" spans="1:7" x14ac:dyDescent="0.25">
      <c r="A2" s="4" t="s">
        <v>48</v>
      </c>
      <c r="E2" s="4"/>
      <c r="F2" s="2"/>
      <c r="G2" s="2"/>
    </row>
    <row r="3" spans="1:7" ht="15.75" customHeight="1" thickBot="1" x14ac:dyDescent="0.3">
      <c r="A3" s="5" t="str">
        <f>+contents!A3</f>
        <v>For the year ended 30th June 2016</v>
      </c>
      <c r="B3" s="3"/>
      <c r="C3" s="3"/>
      <c r="D3" s="3"/>
      <c r="E3" s="5"/>
      <c r="F3" s="35"/>
      <c r="G3" s="35"/>
    </row>
    <row r="4" spans="1:7" ht="15.75" customHeight="1" x14ac:dyDescent="0.25">
      <c r="A4" s="17"/>
      <c r="B4" s="9"/>
      <c r="C4" s="9"/>
      <c r="D4" s="9"/>
      <c r="E4" s="17"/>
      <c r="F4" s="7"/>
      <c r="G4" s="7"/>
    </row>
    <row r="5" spans="1:7" ht="15.75" customHeight="1" x14ac:dyDescent="0.25">
      <c r="A5" s="173" t="s">
        <v>255</v>
      </c>
      <c r="B5" s="173"/>
      <c r="C5" s="173"/>
      <c r="D5" s="182" t="s">
        <v>168</v>
      </c>
      <c r="E5" s="173" t="s">
        <v>256</v>
      </c>
      <c r="F5" s="7"/>
      <c r="G5" s="7"/>
    </row>
    <row r="6" spans="1:7" ht="15.75" customHeight="1" x14ac:dyDescent="0.25">
      <c r="A6" s="173"/>
      <c r="B6" s="173"/>
      <c r="C6" s="173"/>
      <c r="D6" s="182"/>
      <c r="E6" s="173"/>
      <c r="F6" s="7"/>
      <c r="G6" s="7"/>
    </row>
    <row r="7" spans="1:7" ht="12.75" customHeight="1" x14ac:dyDescent="0.25">
      <c r="A7" s="173" t="s">
        <v>257</v>
      </c>
      <c r="B7" s="173"/>
      <c r="C7" s="173"/>
      <c r="D7" s="182" t="s">
        <v>168</v>
      </c>
      <c r="E7" s="173" t="s">
        <v>258</v>
      </c>
      <c r="F7" s="173"/>
      <c r="G7" s="173"/>
    </row>
    <row r="8" spans="1:7" ht="12.75" customHeight="1" x14ac:dyDescent="0.25">
      <c r="A8" s="173"/>
      <c r="B8" s="173"/>
      <c r="C8" s="173"/>
      <c r="D8" s="182"/>
      <c r="E8" s="173"/>
      <c r="F8" s="173"/>
      <c r="G8" s="173"/>
    </row>
    <row r="9" spans="1:7" ht="12.75" customHeight="1" x14ac:dyDescent="0.25">
      <c r="A9" s="173"/>
      <c r="B9" s="173"/>
      <c r="C9" s="173"/>
      <c r="D9" s="182"/>
      <c r="E9" s="173"/>
      <c r="F9" s="173"/>
      <c r="G9" s="173"/>
    </row>
    <row r="10" spans="1:7" x14ac:dyDescent="0.25">
      <c r="A10" s="2" t="s">
        <v>167</v>
      </c>
      <c r="D10" s="66" t="s">
        <v>168</v>
      </c>
      <c r="E10" s="1" t="s">
        <v>173</v>
      </c>
    </row>
    <row r="11" spans="1:7" x14ac:dyDescent="0.25">
      <c r="A11" s="2"/>
      <c r="D11" s="66"/>
    </row>
    <row r="12" spans="1:7" x14ac:dyDescent="0.25">
      <c r="D12" s="66" t="s">
        <v>168</v>
      </c>
      <c r="E12" s="1" t="s">
        <v>174</v>
      </c>
    </row>
    <row r="15" spans="1:7" s="47" customFormat="1" x14ac:dyDescent="0.25">
      <c r="A15" s="48" t="s">
        <v>169</v>
      </c>
      <c r="D15" s="66" t="s">
        <v>168</v>
      </c>
      <c r="E15" s="1" t="str">
        <f>+E12</f>
        <v xml:space="preserve"> Mr. Chandraprakash Sukhnani</v>
      </c>
    </row>
    <row r="18" spans="1:7" x14ac:dyDescent="0.25">
      <c r="A18" s="2" t="s">
        <v>170</v>
      </c>
      <c r="D18" s="66" t="s">
        <v>168</v>
      </c>
      <c r="E18" s="2" t="str">
        <f>A1</f>
        <v>A-ONE ELECTRONICS (U) LIMITED</v>
      </c>
    </row>
    <row r="19" spans="1:7" x14ac:dyDescent="0.25">
      <c r="E19" s="1" t="s">
        <v>134</v>
      </c>
    </row>
    <row r="20" spans="1:7" x14ac:dyDescent="0.25">
      <c r="E20" s="1" t="s">
        <v>34</v>
      </c>
    </row>
    <row r="23" spans="1:7" x14ac:dyDescent="0.25">
      <c r="A23" s="2" t="s">
        <v>171</v>
      </c>
      <c r="D23" s="66" t="s">
        <v>168</v>
      </c>
      <c r="E23" s="2" t="s">
        <v>76</v>
      </c>
    </row>
    <row r="24" spans="1:7" x14ac:dyDescent="0.25">
      <c r="E24" s="1" t="s">
        <v>49</v>
      </c>
    </row>
    <row r="25" spans="1:7" x14ac:dyDescent="0.25">
      <c r="E25" s="1" t="s">
        <v>158</v>
      </c>
    </row>
    <row r="26" spans="1:7" x14ac:dyDescent="0.25">
      <c r="E26" s="1" t="s">
        <v>34</v>
      </c>
    </row>
    <row r="29" spans="1:7" x14ac:dyDescent="0.25">
      <c r="A29" s="2" t="s">
        <v>172</v>
      </c>
      <c r="D29" s="66" t="s">
        <v>168</v>
      </c>
      <c r="E29" s="2" t="s">
        <v>175</v>
      </c>
    </row>
    <row r="30" spans="1:7" x14ac:dyDescent="0.25">
      <c r="E30" s="1" t="s">
        <v>157</v>
      </c>
    </row>
    <row r="31" spans="1:7" x14ac:dyDescent="0.25">
      <c r="E31" s="1" t="s">
        <v>156</v>
      </c>
    </row>
    <row r="32" spans="1:7" x14ac:dyDescent="0.25">
      <c r="A32" s="2"/>
      <c r="B32" s="2"/>
      <c r="C32" s="2"/>
      <c r="D32" s="2"/>
      <c r="F32" s="2"/>
      <c r="G32" s="2"/>
    </row>
    <row r="33" spans="1:7" x14ac:dyDescent="0.25">
      <c r="A33" s="2"/>
      <c r="B33" s="2"/>
      <c r="C33" s="2"/>
      <c r="D33" s="2"/>
      <c r="F33" s="2"/>
    </row>
    <row r="34" spans="1:7" x14ac:dyDescent="0.25">
      <c r="A34" s="2"/>
      <c r="B34" s="2"/>
      <c r="C34" s="2"/>
      <c r="D34" s="2"/>
      <c r="E34" s="2"/>
      <c r="F34" s="2"/>
    </row>
    <row r="35" spans="1:7" x14ac:dyDescent="0.25">
      <c r="A35" s="2"/>
      <c r="B35" s="2"/>
      <c r="C35" s="2"/>
      <c r="D35" s="2"/>
      <c r="E35" s="2"/>
      <c r="F35" s="2"/>
      <c r="G35" s="2"/>
    </row>
    <row r="36" spans="1:7" x14ac:dyDescent="0.25">
      <c r="A36" s="2"/>
      <c r="B36" s="2"/>
      <c r="C36" s="2"/>
      <c r="D36" s="2"/>
      <c r="E36" s="2"/>
      <c r="F36" s="2"/>
      <c r="G36" s="2"/>
    </row>
    <row r="37" spans="1:7" x14ac:dyDescent="0.25">
      <c r="A37" s="2"/>
      <c r="B37" s="2"/>
      <c r="C37" s="2"/>
      <c r="D37" s="2"/>
      <c r="E37" s="2"/>
      <c r="F37" s="2"/>
    </row>
    <row r="38" spans="1:7" x14ac:dyDescent="0.25">
      <c r="A38" s="2"/>
      <c r="B38" s="2"/>
      <c r="C38" s="2"/>
      <c r="D38" s="2"/>
      <c r="E38" s="2"/>
      <c r="F38" s="2"/>
    </row>
    <row r="39" spans="1:7" x14ac:dyDescent="0.25">
      <c r="A39" s="2"/>
      <c r="B39" s="2"/>
      <c r="C39" s="2"/>
      <c r="D39" s="2"/>
      <c r="E39" s="2"/>
      <c r="F39" s="2"/>
      <c r="G39" s="2"/>
    </row>
    <row r="40" spans="1:7" x14ac:dyDescent="0.25">
      <c r="G40" s="2"/>
    </row>
    <row r="45" spans="1:7" x14ac:dyDescent="0.25">
      <c r="F45" s="6"/>
    </row>
    <row r="47" spans="1:7" x14ac:dyDescent="0.25">
      <c r="F47" s="6"/>
    </row>
  </sheetData>
  <phoneticPr fontId="0" type="noConversion"/>
  <pageMargins left="0.98425196850393704" right="0.39370078740157483" top="0.35433070866141736" bottom="0.51181102362204722" header="0.31496062992125984" footer="0.19685039370078741"/>
  <pageSetup paperSize="9" orientation="portrait" horizontalDpi="180" verticalDpi="180" r:id="rId1"/>
  <headerFooter alignWithMargins="0">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showGridLines="0" view="pageBreakPreview" topLeftCell="A16" zoomScaleNormal="100" zoomScaleSheetLayoutView="100" workbookViewId="0">
      <selection activeCell="H14" sqref="H14"/>
    </sheetView>
  </sheetViews>
  <sheetFormatPr defaultRowHeight="15" x14ac:dyDescent="0.25"/>
  <cols>
    <col min="1" max="6" width="9.140625" style="1"/>
    <col min="7" max="7" width="3.7109375" style="1" customWidth="1"/>
    <col min="8" max="8" width="15.140625" style="1" customWidth="1"/>
    <col min="9" max="16384" width="9.140625" style="1"/>
  </cols>
  <sheetData>
    <row r="1" spans="1:8" x14ac:dyDescent="0.25">
      <c r="A1" s="93" t="str">
        <f>+info!A1</f>
        <v>A-ONE ELECTRONICS (U) LIMITED</v>
      </c>
      <c r="B1" s="4"/>
      <c r="C1" s="4"/>
      <c r="D1" s="4"/>
      <c r="E1" s="2"/>
      <c r="F1" s="2"/>
      <c r="G1" s="2"/>
      <c r="H1" s="2"/>
    </row>
    <row r="2" spans="1:8" x14ac:dyDescent="0.25">
      <c r="A2" s="4" t="s">
        <v>140</v>
      </c>
      <c r="C2" s="4"/>
      <c r="D2" s="4"/>
      <c r="E2" s="2"/>
      <c r="F2" s="2"/>
      <c r="G2" s="2"/>
      <c r="H2" s="2"/>
    </row>
    <row r="3" spans="1:8" ht="15.75" thickBot="1" x14ac:dyDescent="0.3">
      <c r="A3" s="5" t="s">
        <v>461</v>
      </c>
      <c r="B3" s="3"/>
      <c r="C3" s="5"/>
      <c r="D3" s="5"/>
      <c r="E3" s="35"/>
      <c r="F3" s="35"/>
      <c r="G3" s="35"/>
      <c r="H3" s="35"/>
    </row>
    <row r="4" spans="1:8" x14ac:dyDescent="0.25">
      <c r="B4" s="17"/>
      <c r="C4" s="17"/>
      <c r="D4" s="7"/>
      <c r="E4" s="7"/>
      <c r="F4" s="7"/>
      <c r="G4" s="7"/>
      <c r="H4" s="7"/>
    </row>
    <row r="5" spans="1:8" x14ac:dyDescent="0.25">
      <c r="A5" s="7" t="s">
        <v>29</v>
      </c>
      <c r="B5" s="2"/>
      <c r="C5" s="2"/>
      <c r="D5" s="2"/>
      <c r="E5" s="2"/>
      <c r="F5" s="2"/>
      <c r="G5" s="2"/>
      <c r="H5" s="2"/>
    </row>
    <row r="6" spans="1:8" x14ac:dyDescent="0.25">
      <c r="A6" s="2"/>
      <c r="B6" s="2"/>
      <c r="C6" s="2"/>
      <c r="D6" s="2"/>
      <c r="E6" s="2"/>
      <c r="F6" s="2"/>
      <c r="G6" s="2"/>
      <c r="H6" s="2"/>
    </row>
    <row r="7" spans="1:8" x14ac:dyDescent="0.25">
      <c r="A7" s="2" t="s">
        <v>20</v>
      </c>
      <c r="B7" s="2"/>
      <c r="C7" s="2"/>
      <c r="D7" s="2"/>
      <c r="E7" s="2"/>
      <c r="F7" s="2"/>
      <c r="G7" s="2"/>
      <c r="H7" s="54" t="s">
        <v>21</v>
      </c>
    </row>
    <row r="8" spans="1:8" x14ac:dyDescent="0.25">
      <c r="H8" s="6"/>
    </row>
    <row r="9" spans="1:8" x14ac:dyDescent="0.25">
      <c r="A9" s="1" t="s">
        <v>48</v>
      </c>
      <c r="H9" s="6">
        <v>1</v>
      </c>
    </row>
    <row r="10" spans="1:8" x14ac:dyDescent="0.25">
      <c r="H10" s="6"/>
    </row>
    <row r="11" spans="1:8" x14ac:dyDescent="0.25">
      <c r="A11" s="1" t="s">
        <v>15</v>
      </c>
      <c r="H11" s="6">
        <v>2</v>
      </c>
    </row>
    <row r="12" spans="1:8" x14ac:dyDescent="0.25">
      <c r="H12" s="6"/>
    </row>
    <row r="13" spans="1:8" x14ac:dyDescent="0.25">
      <c r="A13" s="1" t="s">
        <v>14</v>
      </c>
      <c r="H13" s="6">
        <v>3</v>
      </c>
    </row>
    <row r="14" spans="1:8" x14ac:dyDescent="0.25">
      <c r="H14" s="6"/>
    </row>
    <row r="15" spans="1:8" x14ac:dyDescent="0.25">
      <c r="A15" s="47" t="s">
        <v>180</v>
      </c>
      <c r="H15" s="6" t="s">
        <v>378</v>
      </c>
    </row>
    <row r="16" spans="1:8" x14ac:dyDescent="0.25">
      <c r="H16" s="6"/>
    </row>
    <row r="17" spans="1:8" x14ac:dyDescent="0.25">
      <c r="A17" s="47" t="s">
        <v>181</v>
      </c>
      <c r="H17" s="6">
        <v>6</v>
      </c>
    </row>
    <row r="18" spans="1:8" x14ac:dyDescent="0.25">
      <c r="H18" s="6"/>
    </row>
    <row r="19" spans="1:8" x14ac:dyDescent="0.25">
      <c r="A19" s="47" t="s">
        <v>182</v>
      </c>
      <c r="H19" s="6">
        <v>7</v>
      </c>
    </row>
    <row r="20" spans="1:8" x14ac:dyDescent="0.25">
      <c r="H20" s="6"/>
    </row>
    <row r="21" spans="1:8" x14ac:dyDescent="0.25">
      <c r="A21" s="1" t="s">
        <v>16</v>
      </c>
      <c r="H21" s="6">
        <v>8</v>
      </c>
    </row>
    <row r="22" spans="1:8" x14ac:dyDescent="0.25">
      <c r="H22" s="6"/>
    </row>
    <row r="23" spans="1:8" x14ac:dyDescent="0.25">
      <c r="A23" s="1" t="s">
        <v>17</v>
      </c>
      <c r="H23" s="6">
        <v>9</v>
      </c>
    </row>
    <row r="25" spans="1:8" x14ac:dyDescent="0.25">
      <c r="A25" s="1" t="s">
        <v>18</v>
      </c>
      <c r="H25" s="6" t="s">
        <v>379</v>
      </c>
    </row>
    <row r="26" spans="1:8" x14ac:dyDescent="0.25">
      <c r="H26" s="6"/>
    </row>
    <row r="27" spans="1:8" x14ac:dyDescent="0.25">
      <c r="A27" s="2" t="s">
        <v>28</v>
      </c>
      <c r="H27" s="6"/>
    </row>
    <row r="28" spans="1:8" x14ac:dyDescent="0.25">
      <c r="A28" s="2"/>
      <c r="B28" s="2"/>
      <c r="C28" s="2"/>
      <c r="D28" s="2"/>
      <c r="E28" s="2"/>
      <c r="F28" s="2"/>
      <c r="G28" s="2"/>
      <c r="H28" s="2"/>
    </row>
    <row r="29" spans="1:8" x14ac:dyDescent="0.25">
      <c r="A29" s="1" t="s">
        <v>19</v>
      </c>
      <c r="H29" s="6">
        <v>20</v>
      </c>
    </row>
    <row r="31" spans="1:8" x14ac:dyDescent="0.25">
      <c r="A31" s="1" t="s">
        <v>144</v>
      </c>
      <c r="H31" s="6">
        <v>21</v>
      </c>
    </row>
    <row r="46" spans="5:5" x14ac:dyDescent="0.25">
      <c r="E46" s="6"/>
    </row>
  </sheetData>
  <phoneticPr fontId="0" type="noConversion"/>
  <pageMargins left="0.97" right="0.75" top="0.46" bottom="1" header="0.44" footer="0.5"/>
  <pageSetup paperSize="9" orientation="portrait" horizontalDpi="4294967295"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47"/>
  <sheetViews>
    <sheetView showGridLines="0" view="pageBreakPreview" topLeftCell="A22" zoomScaleNormal="100" zoomScaleSheetLayoutView="100" workbookViewId="0">
      <selection activeCell="H14" sqref="H14"/>
    </sheetView>
  </sheetViews>
  <sheetFormatPr defaultRowHeight="15" x14ac:dyDescent="0.25"/>
  <cols>
    <col min="1" max="1" width="1.42578125" style="1" customWidth="1"/>
    <col min="2" max="2" width="9.28515625" style="1" customWidth="1"/>
    <col min="3" max="3" width="13.42578125" style="1" customWidth="1"/>
    <col min="4" max="6" width="9.140625" style="1"/>
    <col min="7" max="7" width="13.7109375" style="1" customWidth="1"/>
    <col min="8" max="8" width="7.140625" style="1" customWidth="1"/>
    <col min="9" max="9" width="7.28515625" style="1" customWidth="1"/>
    <col min="10" max="10" width="7.140625" style="1" customWidth="1"/>
    <col min="11" max="11" width="4.7109375" style="1" customWidth="1"/>
    <col min="12" max="16384" width="9.140625" style="1"/>
  </cols>
  <sheetData>
    <row r="1" spans="2:13" ht="15.75" thickBot="1" x14ac:dyDescent="0.3"/>
    <row r="2" spans="2:13" x14ac:dyDescent="0.25">
      <c r="B2" s="18"/>
      <c r="C2" s="19"/>
      <c r="D2" s="19"/>
      <c r="E2" s="19"/>
      <c r="F2" s="19"/>
      <c r="G2" s="19"/>
      <c r="H2" s="19"/>
      <c r="I2" s="19"/>
      <c r="J2" s="20"/>
    </row>
    <row r="3" spans="2:13" ht="15" customHeight="1" x14ac:dyDescent="0.25">
      <c r="B3" s="21"/>
      <c r="C3" s="234" t="s">
        <v>1</v>
      </c>
      <c r="D3" s="234"/>
      <c r="E3" s="234"/>
      <c r="F3" s="234"/>
      <c r="G3" s="234"/>
      <c r="H3" s="234"/>
      <c r="I3" s="234"/>
      <c r="J3" s="22"/>
    </row>
    <row r="4" spans="2:13" x14ac:dyDescent="0.25">
      <c r="B4" s="21"/>
      <c r="C4" s="9"/>
      <c r="D4" s="7"/>
      <c r="E4" s="7"/>
      <c r="F4" s="7"/>
      <c r="G4" s="328" t="s">
        <v>154</v>
      </c>
      <c r="H4" s="328"/>
      <c r="I4" s="328"/>
      <c r="J4" s="22"/>
    </row>
    <row r="5" spans="2:13" ht="15" customHeight="1" x14ac:dyDescent="0.25">
      <c r="B5" s="21"/>
      <c r="C5" s="234" t="s">
        <v>1</v>
      </c>
      <c r="D5" s="234"/>
      <c r="E5" s="234"/>
      <c r="F5" s="234"/>
      <c r="G5" s="328"/>
      <c r="H5" s="328"/>
      <c r="I5" s="328"/>
      <c r="J5" s="22"/>
      <c r="M5" s="1" t="s">
        <v>155</v>
      </c>
    </row>
    <row r="6" spans="2:13" ht="6.75" customHeight="1" x14ac:dyDescent="0.25">
      <c r="B6" s="21"/>
      <c r="C6" s="9"/>
      <c r="D6" s="7"/>
      <c r="E6" s="7"/>
      <c r="F6" s="7"/>
      <c r="G6" s="328"/>
      <c r="H6" s="328"/>
      <c r="I6" s="328"/>
      <c r="J6" s="22"/>
    </row>
    <row r="7" spans="2:13" x14ac:dyDescent="0.25">
      <c r="B7" s="21"/>
      <c r="C7" s="234" t="s">
        <v>1</v>
      </c>
      <c r="D7" s="234"/>
      <c r="E7" s="234"/>
      <c r="F7" s="234"/>
      <c r="G7" s="328"/>
      <c r="H7" s="328"/>
      <c r="I7" s="328"/>
      <c r="J7" s="22"/>
    </row>
    <row r="8" spans="2:13" x14ac:dyDescent="0.25">
      <c r="B8" s="21"/>
      <c r="C8" s="9"/>
      <c r="D8" s="9"/>
      <c r="E8" s="9"/>
      <c r="F8" s="9"/>
      <c r="G8" s="328"/>
      <c r="H8" s="328"/>
      <c r="I8" s="328"/>
      <c r="J8" s="22"/>
    </row>
    <row r="9" spans="2:13" x14ac:dyDescent="0.25">
      <c r="B9" s="21"/>
      <c r="C9" s="9"/>
      <c r="D9" s="9"/>
      <c r="E9" s="9"/>
      <c r="F9" s="9"/>
      <c r="G9" s="9"/>
      <c r="H9" s="9"/>
      <c r="I9" s="9"/>
      <c r="J9" s="22"/>
    </row>
    <row r="10" spans="2:13" x14ac:dyDescent="0.25">
      <c r="B10" s="21"/>
      <c r="C10" s="9"/>
      <c r="D10" s="9"/>
      <c r="E10" s="9"/>
      <c r="F10" s="9"/>
      <c r="G10" s="9"/>
      <c r="H10" s="9"/>
      <c r="I10" s="9"/>
      <c r="J10" s="22"/>
    </row>
    <row r="11" spans="2:13" x14ac:dyDescent="0.25">
      <c r="B11" s="21"/>
      <c r="C11" s="9"/>
      <c r="D11" s="9"/>
      <c r="E11" s="9"/>
      <c r="F11" s="9"/>
      <c r="G11" s="9"/>
      <c r="H11" s="9"/>
      <c r="I11" s="9"/>
      <c r="J11" s="22"/>
    </row>
    <row r="12" spans="2:13" x14ac:dyDescent="0.25">
      <c r="B12" s="21"/>
      <c r="C12" s="9"/>
      <c r="D12" s="9"/>
      <c r="E12" s="9"/>
      <c r="F12" s="9"/>
      <c r="G12" s="9"/>
      <c r="H12" s="9"/>
      <c r="I12" s="9"/>
      <c r="J12" s="22"/>
    </row>
    <row r="13" spans="2:13" x14ac:dyDescent="0.25">
      <c r="B13" s="21"/>
      <c r="C13" s="9"/>
      <c r="D13" s="9"/>
      <c r="E13" s="9"/>
      <c r="F13" s="9"/>
      <c r="G13" s="9"/>
      <c r="H13" s="9"/>
      <c r="I13" s="9"/>
      <c r="J13" s="22"/>
    </row>
    <row r="14" spans="2:13" x14ac:dyDescent="0.25">
      <c r="B14" s="21"/>
      <c r="C14" s="9"/>
      <c r="D14" s="9"/>
      <c r="E14" s="9"/>
      <c r="F14" s="9"/>
      <c r="G14" s="9"/>
      <c r="H14" s="9"/>
      <c r="I14" s="9"/>
      <c r="J14" s="22"/>
    </row>
    <row r="15" spans="2:13" ht="18.75" x14ac:dyDescent="0.3">
      <c r="B15" s="329" t="s">
        <v>424</v>
      </c>
      <c r="C15" s="330"/>
      <c r="D15" s="330"/>
      <c r="E15" s="330"/>
      <c r="F15" s="330"/>
      <c r="G15" s="330"/>
      <c r="H15" s="330"/>
      <c r="I15" s="330"/>
      <c r="J15" s="331"/>
    </row>
    <row r="16" spans="2:13" ht="18.75" x14ac:dyDescent="0.3">
      <c r="B16" s="271"/>
      <c r="C16" s="272"/>
      <c r="D16" s="272"/>
      <c r="E16" s="272"/>
      <c r="F16" s="272"/>
      <c r="G16" s="272"/>
      <c r="H16" s="272"/>
      <c r="I16" s="272"/>
      <c r="J16" s="273"/>
    </row>
    <row r="17" spans="2:10" ht="18.75" x14ac:dyDescent="0.3">
      <c r="B17" s="271"/>
      <c r="C17" s="272"/>
      <c r="D17" s="272"/>
      <c r="E17" s="272"/>
      <c r="F17" s="272"/>
      <c r="G17" s="272"/>
      <c r="H17" s="272"/>
      <c r="I17" s="272"/>
      <c r="J17" s="273"/>
    </row>
    <row r="18" spans="2:10" ht="18.75" x14ac:dyDescent="0.3">
      <c r="B18" s="271"/>
      <c r="C18" s="272"/>
      <c r="D18" s="272"/>
      <c r="E18" s="272"/>
      <c r="F18" s="272"/>
      <c r="G18" s="272"/>
      <c r="H18" s="272"/>
      <c r="I18" s="272"/>
      <c r="J18" s="273"/>
    </row>
    <row r="19" spans="2:10" ht="18.75" x14ac:dyDescent="0.3">
      <c r="B19" s="271"/>
      <c r="C19" s="272"/>
      <c r="D19" s="272"/>
      <c r="E19" s="272"/>
      <c r="F19" s="272"/>
      <c r="G19" s="272"/>
      <c r="H19" s="272"/>
      <c r="I19" s="272"/>
      <c r="J19" s="273"/>
    </row>
    <row r="20" spans="2:10" ht="18.75" x14ac:dyDescent="0.3">
      <c r="B20" s="271"/>
      <c r="C20" s="272"/>
      <c r="D20" s="272"/>
      <c r="E20" s="272"/>
      <c r="F20" s="272"/>
      <c r="G20" s="272"/>
      <c r="H20" s="272"/>
      <c r="I20" s="272"/>
      <c r="J20" s="273"/>
    </row>
    <row r="21" spans="2:10" ht="18.75" x14ac:dyDescent="0.3">
      <c r="B21" s="271"/>
      <c r="C21" s="272"/>
      <c r="D21" s="272"/>
      <c r="E21" s="272"/>
      <c r="F21" s="272"/>
      <c r="G21" s="272"/>
      <c r="H21" s="272"/>
      <c r="I21" s="272"/>
      <c r="J21" s="273"/>
    </row>
    <row r="22" spans="2:10" ht="18.75" x14ac:dyDescent="0.3">
      <c r="B22" s="271"/>
      <c r="C22" s="272"/>
      <c r="D22" s="272"/>
      <c r="E22" s="272"/>
      <c r="F22" s="272"/>
      <c r="G22" s="272"/>
      <c r="H22" s="272"/>
      <c r="I22" s="272"/>
      <c r="J22" s="273"/>
    </row>
    <row r="23" spans="2:10" ht="18.75" x14ac:dyDescent="0.3">
      <c r="B23" s="271"/>
      <c r="C23" s="272"/>
      <c r="D23" s="272"/>
      <c r="E23" s="272"/>
      <c r="F23" s="272"/>
      <c r="G23" s="272"/>
      <c r="H23" s="272"/>
      <c r="I23" s="272"/>
      <c r="J23" s="273"/>
    </row>
    <row r="24" spans="2:10" ht="18.75" x14ac:dyDescent="0.3">
      <c r="B24" s="271"/>
      <c r="C24" s="272"/>
      <c r="D24" s="272"/>
      <c r="E24" s="272"/>
      <c r="F24" s="272"/>
      <c r="G24" s="272"/>
      <c r="H24" s="272"/>
      <c r="I24" s="272"/>
      <c r="J24" s="273"/>
    </row>
    <row r="25" spans="2:10" ht="18.75" x14ac:dyDescent="0.3">
      <c r="B25" s="271"/>
      <c r="C25" s="272"/>
      <c r="D25" s="272"/>
      <c r="E25" s="272"/>
      <c r="F25" s="272"/>
      <c r="G25" s="272"/>
      <c r="H25" s="272"/>
      <c r="I25" s="272"/>
      <c r="J25" s="273"/>
    </row>
    <row r="26" spans="2:10" ht="18.75" x14ac:dyDescent="0.3">
      <c r="B26" s="271"/>
      <c r="C26" s="272"/>
      <c r="D26" s="272"/>
      <c r="E26" s="272"/>
      <c r="F26" s="272"/>
      <c r="G26" s="272"/>
      <c r="H26" s="272"/>
      <c r="I26" s="272"/>
      <c r="J26" s="273"/>
    </row>
    <row r="27" spans="2:10" ht="18.75" x14ac:dyDescent="0.3">
      <c r="B27" s="271"/>
      <c r="C27" s="272"/>
      <c r="D27" s="272"/>
      <c r="E27" s="272"/>
      <c r="F27" s="272"/>
      <c r="G27" s="272"/>
      <c r="H27" s="272"/>
      <c r="I27" s="272"/>
      <c r="J27" s="273"/>
    </row>
    <row r="28" spans="2:10" ht="18.75" x14ac:dyDescent="0.3">
      <c r="B28" s="271"/>
      <c r="C28" s="272"/>
      <c r="D28" s="272"/>
      <c r="E28" s="272"/>
      <c r="F28" s="272"/>
      <c r="G28" s="272"/>
      <c r="H28" s="272"/>
      <c r="I28" s="272"/>
      <c r="J28" s="273"/>
    </row>
    <row r="29" spans="2:10" ht="18.75" x14ac:dyDescent="0.3">
      <c r="B29" s="271"/>
      <c r="C29" s="272"/>
      <c r="D29" s="272"/>
      <c r="E29" s="272"/>
      <c r="F29" s="272"/>
      <c r="G29" s="272"/>
      <c r="H29" s="272"/>
      <c r="I29" s="272"/>
      <c r="J29" s="273"/>
    </row>
    <row r="30" spans="2:10" ht="18.75" x14ac:dyDescent="0.3">
      <c r="B30" s="271"/>
      <c r="C30" s="272"/>
      <c r="D30" s="272"/>
      <c r="E30" s="272"/>
      <c r="F30" s="272"/>
      <c r="G30" s="272"/>
      <c r="H30" s="272"/>
      <c r="I30" s="272"/>
      <c r="J30" s="273"/>
    </row>
    <row r="31" spans="2:10" x14ac:dyDescent="0.25">
      <c r="B31" s="21"/>
      <c r="C31" s="9"/>
      <c r="D31" s="9"/>
      <c r="E31" s="9"/>
      <c r="F31" s="9"/>
      <c r="G31" s="9"/>
      <c r="H31" s="9"/>
      <c r="I31" s="9"/>
      <c r="J31" s="22"/>
    </row>
    <row r="32" spans="2:10" ht="18.75" x14ac:dyDescent="0.3">
      <c r="B32" s="329" t="s">
        <v>425</v>
      </c>
      <c r="C32" s="330"/>
      <c r="D32" s="330"/>
      <c r="E32" s="330"/>
      <c r="F32" s="330"/>
      <c r="G32" s="330"/>
      <c r="H32" s="330"/>
      <c r="I32" s="330"/>
      <c r="J32" s="331"/>
    </row>
    <row r="33" spans="2:10" x14ac:dyDescent="0.25">
      <c r="B33" s="21"/>
      <c r="C33" s="9"/>
      <c r="D33" s="9"/>
      <c r="E33" s="9"/>
      <c r="F33" s="9"/>
      <c r="G33" s="9"/>
      <c r="H33" s="9"/>
      <c r="I33" s="9"/>
      <c r="J33" s="22"/>
    </row>
    <row r="34" spans="2:10" ht="20.25" x14ac:dyDescent="0.3">
      <c r="B34" s="332" t="s">
        <v>460</v>
      </c>
      <c r="C34" s="333"/>
      <c r="D34" s="333"/>
      <c r="E34" s="333"/>
      <c r="F34" s="333"/>
      <c r="G34" s="333"/>
      <c r="H34" s="333"/>
      <c r="I34" s="333"/>
      <c r="J34" s="334"/>
    </row>
    <row r="35" spans="2:10" x14ac:dyDescent="0.25">
      <c r="B35" s="21"/>
      <c r="C35" s="9"/>
      <c r="D35" s="9"/>
      <c r="E35" s="9"/>
      <c r="F35" s="9"/>
      <c r="G35" s="9"/>
      <c r="H35" s="9"/>
      <c r="I35" s="9"/>
      <c r="J35" s="22"/>
    </row>
    <row r="36" spans="2:10" x14ac:dyDescent="0.25">
      <c r="B36" s="21"/>
      <c r="C36" s="9"/>
      <c r="D36" s="9"/>
      <c r="E36" s="9"/>
      <c r="F36" s="9"/>
      <c r="G36" s="9"/>
      <c r="H36" s="9"/>
      <c r="I36" s="9"/>
      <c r="J36" s="22"/>
    </row>
    <row r="37" spans="2:10" x14ac:dyDescent="0.25">
      <c r="B37" s="21"/>
      <c r="C37" s="9"/>
      <c r="D37" s="9"/>
      <c r="E37" s="9"/>
      <c r="F37" s="9"/>
      <c r="G37" s="9"/>
      <c r="H37" s="9"/>
      <c r="I37" s="9"/>
      <c r="J37" s="22"/>
    </row>
    <row r="38" spans="2:10" x14ac:dyDescent="0.25">
      <c r="B38" s="21"/>
      <c r="C38" s="9"/>
      <c r="D38" s="9"/>
      <c r="E38" s="9"/>
      <c r="F38" s="9"/>
      <c r="G38" s="9"/>
      <c r="H38" s="9"/>
      <c r="I38" s="9"/>
      <c r="J38" s="22"/>
    </row>
    <row r="39" spans="2:10" x14ac:dyDescent="0.25">
      <c r="B39" s="21"/>
      <c r="C39" s="9"/>
      <c r="D39" s="9"/>
      <c r="E39" s="9"/>
      <c r="F39" s="9"/>
      <c r="G39" s="9"/>
      <c r="H39" s="9"/>
      <c r="I39" s="9"/>
      <c r="J39" s="22"/>
    </row>
    <row r="40" spans="2:10" x14ac:dyDescent="0.25">
      <c r="B40" s="21"/>
      <c r="C40" s="9"/>
      <c r="D40" s="9"/>
      <c r="E40" s="9"/>
      <c r="F40" s="9"/>
      <c r="G40" s="9"/>
      <c r="H40" s="9"/>
      <c r="I40" s="9"/>
      <c r="J40" s="22"/>
    </row>
    <row r="41" spans="2:10" x14ac:dyDescent="0.25">
      <c r="B41" s="21"/>
      <c r="C41" s="9"/>
      <c r="D41" s="9"/>
      <c r="E41" s="9"/>
      <c r="F41" s="9"/>
      <c r="G41" s="9"/>
      <c r="H41" s="9"/>
      <c r="I41" s="9"/>
      <c r="J41" s="22"/>
    </row>
    <row r="42" spans="2:10" x14ac:dyDescent="0.25">
      <c r="B42" s="21"/>
      <c r="C42" s="9"/>
      <c r="D42" s="9"/>
      <c r="E42" s="9"/>
      <c r="F42" s="9"/>
      <c r="G42" s="9"/>
      <c r="H42" s="9"/>
      <c r="I42" s="9"/>
      <c r="J42" s="22"/>
    </row>
    <row r="43" spans="2:10" x14ac:dyDescent="0.25">
      <c r="B43" s="21"/>
      <c r="C43" s="9"/>
      <c r="D43" s="9"/>
      <c r="E43" s="9"/>
      <c r="F43" s="9"/>
      <c r="G43" s="9"/>
      <c r="H43" s="9"/>
      <c r="I43" s="9"/>
      <c r="J43" s="22"/>
    </row>
    <row r="44" spans="2:10" x14ac:dyDescent="0.25">
      <c r="B44" s="21"/>
      <c r="C44" s="7" t="s">
        <v>440</v>
      </c>
      <c r="D44" s="276"/>
      <c r="E44" s="9"/>
      <c r="F44" s="9"/>
      <c r="G44" s="9"/>
      <c r="H44" s="9"/>
      <c r="I44" s="9"/>
      <c r="J44" s="22"/>
    </row>
    <row r="45" spans="2:10" ht="27.75" customHeight="1" x14ac:dyDescent="0.25">
      <c r="B45" s="21"/>
      <c r="C45" s="9"/>
      <c r="D45" s="326"/>
      <c r="E45" s="326"/>
      <c r="F45" s="326"/>
      <c r="G45" s="326"/>
      <c r="H45" s="326"/>
      <c r="I45" s="9"/>
      <c r="J45" s="22"/>
    </row>
    <row r="46" spans="2:10" x14ac:dyDescent="0.25">
      <c r="B46" s="21"/>
      <c r="C46" s="9"/>
      <c r="D46" s="10"/>
      <c r="E46" s="10"/>
      <c r="F46" s="10"/>
      <c r="G46" s="10"/>
      <c r="H46" s="10"/>
      <c r="I46" s="9"/>
      <c r="J46" s="22"/>
    </row>
    <row r="47" spans="2:10" ht="15.75" thickBot="1" x14ac:dyDescent="0.3">
      <c r="B47" s="23"/>
      <c r="C47" s="3"/>
      <c r="D47" s="327"/>
      <c r="E47" s="327"/>
      <c r="F47" s="327"/>
      <c r="G47" s="327"/>
      <c r="H47" s="327"/>
      <c r="I47" s="3"/>
      <c r="J47" s="24"/>
    </row>
  </sheetData>
  <mergeCells count="6">
    <mergeCell ref="D45:H45"/>
    <mergeCell ref="D47:H47"/>
    <mergeCell ref="G4:I8"/>
    <mergeCell ref="B15:J15"/>
    <mergeCell ref="B32:J32"/>
    <mergeCell ref="B34:J34"/>
  </mergeCells>
  <phoneticPr fontId="0" type="noConversion"/>
  <pageMargins left="0.69" right="0.48" top="0.7" bottom="0.52" header="0.24" footer="0.37"/>
  <pageSetup paperSize="9" scale="99" orientation="portrait" horizontalDpi="4294967293"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opLeftCell="A7" workbookViewId="0">
      <selection activeCell="F29" sqref="F29"/>
    </sheetView>
  </sheetViews>
  <sheetFormatPr defaultRowHeight="12.75" x14ac:dyDescent="0.2"/>
  <cols>
    <col min="4" max="4" width="13.5703125" bestFit="1" customWidth="1"/>
    <col min="6" max="6" width="13.7109375" customWidth="1"/>
  </cols>
  <sheetData>
    <row r="1" spans="1:6" ht="15" x14ac:dyDescent="0.25">
      <c r="A1" s="4" t="s">
        <v>77</v>
      </c>
      <c r="B1" s="4"/>
      <c r="C1" s="4"/>
      <c r="D1" s="4"/>
      <c r="E1" s="17"/>
      <c r="F1" s="2"/>
    </row>
    <row r="2" spans="1:6" ht="15" x14ac:dyDescent="0.25">
      <c r="A2" s="4" t="s">
        <v>22</v>
      </c>
      <c r="B2" s="4"/>
      <c r="C2" s="14"/>
      <c r="D2" s="4"/>
      <c r="E2" s="17"/>
      <c r="F2" s="2"/>
    </row>
    <row r="3" spans="1:6" ht="15.75" thickBot="1" x14ac:dyDescent="0.3">
      <c r="A3" s="5" t="s">
        <v>106</v>
      </c>
      <c r="B3" s="5"/>
      <c r="C3" s="34"/>
      <c r="D3" s="5"/>
      <c r="E3" s="5"/>
      <c r="F3" s="35"/>
    </row>
    <row r="4" spans="1:6" ht="15" x14ac:dyDescent="0.25">
      <c r="A4" s="2" t="s">
        <v>27</v>
      </c>
      <c r="B4" s="2"/>
      <c r="C4" s="1"/>
      <c r="D4" s="1"/>
      <c r="E4" s="9"/>
      <c r="F4" s="1"/>
    </row>
    <row r="5" spans="1:6" ht="15" x14ac:dyDescent="0.25">
      <c r="A5" s="8"/>
      <c r="B5" s="8"/>
      <c r="C5" s="8" t="s">
        <v>35</v>
      </c>
      <c r="D5" s="41" t="s">
        <v>107</v>
      </c>
      <c r="E5" s="9"/>
      <c r="F5" s="41" t="s">
        <v>107</v>
      </c>
    </row>
    <row r="6" spans="1:6" ht="15" x14ac:dyDescent="0.25">
      <c r="A6" s="8"/>
      <c r="B6" s="8"/>
      <c r="C6" s="7"/>
      <c r="D6" s="41" t="s">
        <v>59</v>
      </c>
      <c r="E6" s="9"/>
      <c r="F6" s="41" t="s">
        <v>59</v>
      </c>
    </row>
    <row r="7" spans="1:6" ht="15" x14ac:dyDescent="0.25">
      <c r="A7" s="7"/>
      <c r="B7" s="7"/>
      <c r="C7" s="10"/>
      <c r="D7" s="42" t="s">
        <v>102</v>
      </c>
      <c r="E7" s="11"/>
      <c r="F7" s="42" t="s">
        <v>102</v>
      </c>
    </row>
    <row r="8" spans="1:6" ht="15" x14ac:dyDescent="0.25">
      <c r="A8" s="7"/>
      <c r="B8" s="7"/>
      <c r="C8" s="10"/>
      <c r="D8" s="43">
        <v>2008</v>
      </c>
      <c r="E8" s="11"/>
      <c r="F8" s="43">
        <v>2007</v>
      </c>
    </row>
    <row r="9" spans="1:6" ht="15" x14ac:dyDescent="0.25">
      <c r="A9" s="7"/>
      <c r="B9" s="7"/>
      <c r="C9" s="10"/>
      <c r="D9" s="41" t="s">
        <v>0</v>
      </c>
      <c r="E9" s="11"/>
      <c r="F9" s="41" t="s">
        <v>0</v>
      </c>
    </row>
    <row r="10" spans="1:6" ht="15" x14ac:dyDescent="0.25">
      <c r="A10" s="7"/>
      <c r="B10" s="7"/>
      <c r="C10" s="10"/>
      <c r="D10" s="16"/>
      <c r="E10" s="11"/>
      <c r="F10" s="16"/>
    </row>
    <row r="11" spans="1:6" ht="15" x14ac:dyDescent="0.25">
      <c r="A11" s="9"/>
      <c r="B11" s="9"/>
      <c r="C11" s="10"/>
      <c r="D11" s="16"/>
      <c r="E11" s="11"/>
      <c r="F11" s="16"/>
    </row>
    <row r="12" spans="1:6" ht="15" x14ac:dyDescent="0.25">
      <c r="A12" s="9" t="s">
        <v>57</v>
      </c>
      <c r="B12" s="9"/>
      <c r="C12" s="10"/>
      <c r="D12" s="39">
        <v>793050000</v>
      </c>
      <c r="E12" s="11"/>
      <c r="F12" s="39">
        <v>870114979</v>
      </c>
    </row>
    <row r="13" spans="1:6" ht="15" x14ac:dyDescent="0.25">
      <c r="A13" s="9"/>
      <c r="B13" s="9"/>
      <c r="C13" s="10"/>
      <c r="D13" s="39"/>
      <c r="E13" s="11"/>
      <c r="F13" s="39"/>
    </row>
    <row r="14" spans="1:6" ht="15" x14ac:dyDescent="0.25">
      <c r="A14" s="9" t="s">
        <v>13</v>
      </c>
      <c r="B14" s="9"/>
      <c r="C14" s="10">
        <v>2</v>
      </c>
      <c r="D14" s="40" t="e">
        <f>+'P&amp;L'!#REF!</f>
        <v>#REF!</v>
      </c>
      <c r="E14" s="11"/>
      <c r="F14" s="40" t="e">
        <f>+COS!#REF!</f>
        <v>#REF!</v>
      </c>
    </row>
    <row r="15" spans="1:6" ht="15" x14ac:dyDescent="0.25">
      <c r="A15" s="9"/>
      <c r="B15" s="9"/>
      <c r="C15" s="10"/>
      <c r="D15" s="39"/>
      <c r="E15" s="11"/>
      <c r="F15" s="39"/>
    </row>
    <row r="16" spans="1:6" ht="15" x14ac:dyDescent="0.25">
      <c r="A16" s="9" t="s">
        <v>62</v>
      </c>
      <c r="B16" s="9"/>
      <c r="C16" s="10"/>
      <c r="D16" s="39" t="e">
        <f>+D12-D14</f>
        <v>#REF!</v>
      </c>
      <c r="E16" s="11"/>
      <c r="F16" s="39" t="e">
        <f>+F12-F14</f>
        <v>#REF!</v>
      </c>
    </row>
    <row r="17" spans="1:6" ht="15" x14ac:dyDescent="0.25">
      <c r="A17" s="9"/>
      <c r="B17" s="9"/>
      <c r="C17" s="10"/>
      <c r="D17" s="39"/>
      <c r="E17" s="11"/>
      <c r="F17" s="39"/>
    </row>
    <row r="18" spans="1:6" ht="15" x14ac:dyDescent="0.25">
      <c r="A18" s="9" t="s">
        <v>60</v>
      </c>
      <c r="B18" s="9"/>
      <c r="C18" s="10">
        <v>3</v>
      </c>
      <c r="D18" s="39">
        <f>+Expenses!G24</f>
        <v>37833088</v>
      </c>
      <c r="E18" s="11"/>
      <c r="F18" s="39" t="e">
        <f>-Expenses!#REF!</f>
        <v>#REF!</v>
      </c>
    </row>
    <row r="19" spans="1:6" ht="15" x14ac:dyDescent="0.25">
      <c r="A19" s="9"/>
      <c r="B19" s="9"/>
      <c r="C19" s="10"/>
      <c r="D19" s="45"/>
      <c r="E19" s="11"/>
      <c r="F19" s="45"/>
    </row>
    <row r="20" spans="1:6" ht="15" x14ac:dyDescent="0.25">
      <c r="A20" s="9" t="s">
        <v>61</v>
      </c>
      <c r="B20" s="9"/>
      <c r="C20" s="10">
        <v>4</v>
      </c>
      <c r="D20" s="40" t="e">
        <f>-'Sch 9-14'!#REF!</f>
        <v>#REF!</v>
      </c>
      <c r="E20" s="11"/>
      <c r="F20" s="40" t="e">
        <f>-'Sch 9-14'!#REF!</f>
        <v>#REF!</v>
      </c>
    </row>
    <row r="21" spans="1:6" ht="15" x14ac:dyDescent="0.25">
      <c r="A21" s="9"/>
      <c r="B21" s="9"/>
      <c r="C21" s="10"/>
      <c r="D21" s="11"/>
      <c r="E21" s="11"/>
      <c r="F21" s="11"/>
    </row>
    <row r="22" spans="1:6" ht="15" x14ac:dyDescent="0.25">
      <c r="A22" s="7" t="s">
        <v>63</v>
      </c>
      <c r="B22" s="9"/>
      <c r="C22" s="10"/>
      <c r="D22" s="11">
        <v>0</v>
      </c>
      <c r="E22" s="11"/>
      <c r="F22" s="11" t="e">
        <f>SUM(F16:F21)</f>
        <v>#REF!</v>
      </c>
    </row>
    <row r="23" spans="1:6" ht="15" x14ac:dyDescent="0.25">
      <c r="A23" s="9"/>
      <c r="B23" s="9"/>
      <c r="C23" s="10"/>
      <c r="D23" s="11"/>
      <c r="E23" s="11"/>
      <c r="F23" s="11"/>
    </row>
    <row r="24" spans="1:6" ht="15" x14ac:dyDescent="0.25">
      <c r="A24" s="9" t="s">
        <v>113</v>
      </c>
      <c r="B24" s="9"/>
      <c r="C24" s="10"/>
      <c r="D24" s="11" t="e">
        <f>-'Tax comp'!#REF!</f>
        <v>#REF!</v>
      </c>
      <c r="E24" s="11"/>
      <c r="F24" s="11" t="e">
        <f>-'Tax comp'!#REF!</f>
        <v>#REF!</v>
      </c>
    </row>
    <row r="25" spans="1:6" ht="15" x14ac:dyDescent="0.25">
      <c r="A25" s="7"/>
      <c r="B25" s="7"/>
      <c r="C25" s="10"/>
      <c r="D25" s="40"/>
      <c r="E25" s="11"/>
      <c r="F25" s="40"/>
    </row>
    <row r="26" spans="1:6" ht="15.75" thickBot="1" x14ac:dyDescent="0.3">
      <c r="A26" s="7" t="s">
        <v>96</v>
      </c>
      <c r="B26" s="9"/>
      <c r="C26" s="10"/>
      <c r="D26" s="37" t="e">
        <f>SUM(D22:D25)</f>
        <v>#REF!</v>
      </c>
      <c r="E26" s="11"/>
      <c r="F26" s="37" t="e">
        <f>SUM(F22:F25)</f>
        <v>#REF!</v>
      </c>
    </row>
    <row r="27" spans="1:6" ht="15.75" thickTop="1" x14ac:dyDescent="0.25">
      <c r="A27" s="9"/>
      <c r="B27" s="9"/>
      <c r="C27" s="10"/>
      <c r="D27" s="12"/>
      <c r="E27" s="11"/>
      <c r="F27" s="1"/>
    </row>
    <row r="28" spans="1:6" ht="15" x14ac:dyDescent="0.25">
      <c r="A28" s="7"/>
      <c r="B28" s="7"/>
      <c r="C28" s="10"/>
      <c r="D28" s="16"/>
      <c r="E28" s="11"/>
      <c r="F28" s="1"/>
    </row>
    <row r="29" spans="1:6" ht="15" x14ac:dyDescent="0.25">
      <c r="A29" s="7"/>
      <c r="B29" s="7"/>
      <c r="C29" s="10"/>
      <c r="D29" s="11"/>
      <c r="E29" s="11"/>
      <c r="F29" s="1"/>
    </row>
    <row r="30" spans="1:6" ht="15" x14ac:dyDescent="0.25">
      <c r="A30" s="25"/>
      <c r="B30" s="25"/>
      <c r="C30" s="26"/>
      <c r="D30" s="31"/>
      <c r="E30" s="27"/>
      <c r="F30" s="28"/>
    </row>
    <row r="31" spans="1:6" ht="15" x14ac:dyDescent="0.25">
      <c r="A31" s="29"/>
      <c r="B31" s="29"/>
      <c r="C31" s="26"/>
      <c r="D31" s="27"/>
      <c r="E31" s="27"/>
      <c r="F31" s="47"/>
    </row>
    <row r="32" spans="1:6" ht="15" x14ac:dyDescent="0.25">
      <c r="A32" s="48"/>
      <c r="B32" s="48"/>
      <c r="C32" s="47"/>
      <c r="D32" s="27"/>
      <c r="E32" s="27"/>
      <c r="F32" s="47"/>
    </row>
    <row r="33" spans="1:6" ht="15" x14ac:dyDescent="0.25">
      <c r="A33" s="47"/>
      <c r="B33" s="47"/>
      <c r="C33" s="33"/>
      <c r="D33" s="25"/>
      <c r="E33" s="27"/>
      <c r="F33" s="47"/>
    </row>
  </sheetData>
  <phoneticPr fontId="7"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F1" sqref="F1"/>
    </sheetView>
  </sheetViews>
  <sheetFormatPr defaultRowHeight="12.75" x14ac:dyDescent="0.2"/>
  <cols>
    <col min="6" max="6" width="14" bestFit="1" customWidth="1"/>
    <col min="8" max="8" width="14" bestFit="1" customWidth="1"/>
  </cols>
  <sheetData>
    <row r="1" spans="1:8" ht="15.75" thickBot="1" x14ac:dyDescent="0.3">
      <c r="A1" s="5" t="e">
        <f>+#REF!</f>
        <v>#REF!</v>
      </c>
      <c r="B1" s="3"/>
      <c r="C1" s="3"/>
      <c r="D1" s="3"/>
      <c r="E1" s="3"/>
      <c r="F1" s="3"/>
      <c r="G1" s="3"/>
      <c r="H1" s="3"/>
    </row>
    <row r="2" spans="1:8" ht="15" x14ac:dyDescent="0.25">
      <c r="A2" s="17"/>
      <c r="B2" s="9"/>
      <c r="C2" s="9"/>
      <c r="D2" s="9"/>
      <c r="E2" s="9"/>
      <c r="F2" s="9"/>
      <c r="G2" s="9"/>
      <c r="H2" s="9"/>
    </row>
    <row r="3" spans="1:8" ht="15" x14ac:dyDescent="0.25">
      <c r="A3" s="1"/>
      <c r="B3" s="1"/>
      <c r="C3" s="1"/>
      <c r="D3" s="1"/>
      <c r="E3" s="1"/>
      <c r="F3" s="41" t="s">
        <v>107</v>
      </c>
      <c r="G3" s="41"/>
      <c r="H3" s="41" t="s">
        <v>107</v>
      </c>
    </row>
    <row r="4" spans="1:8" ht="15" x14ac:dyDescent="0.25">
      <c r="A4" s="1"/>
      <c r="B4" s="1"/>
      <c r="C4" s="1"/>
      <c r="D4" s="1"/>
      <c r="E4" s="1"/>
      <c r="F4" s="41" t="s">
        <v>59</v>
      </c>
      <c r="G4" s="41"/>
      <c r="H4" s="41" t="s">
        <v>59</v>
      </c>
    </row>
    <row r="5" spans="1:8" ht="15" x14ac:dyDescent="0.25">
      <c r="A5" s="1"/>
      <c r="B5" s="1"/>
      <c r="C5" s="1"/>
      <c r="D5" s="1"/>
      <c r="E5" s="1"/>
      <c r="F5" s="42" t="s">
        <v>108</v>
      </c>
      <c r="G5" s="42"/>
      <c r="H5" s="42" t="s">
        <v>108</v>
      </c>
    </row>
    <row r="6" spans="1:8" ht="15" x14ac:dyDescent="0.25">
      <c r="A6" s="1"/>
      <c r="B6" s="1"/>
      <c r="C6" s="1"/>
      <c r="D6" s="1"/>
      <c r="E6" s="1"/>
      <c r="F6" s="43">
        <v>2008</v>
      </c>
      <c r="G6" s="43"/>
      <c r="H6" s="43">
        <v>2007</v>
      </c>
    </row>
    <row r="7" spans="1:8" ht="15" x14ac:dyDescent="0.25">
      <c r="A7" s="1"/>
      <c r="B7" s="1"/>
      <c r="C7" s="1"/>
      <c r="D7" s="1"/>
      <c r="E7" s="1"/>
      <c r="F7" s="41" t="s">
        <v>0</v>
      </c>
      <c r="G7" s="41"/>
      <c r="H7" s="41" t="s">
        <v>0</v>
      </c>
    </row>
    <row r="8" spans="1:8" ht="15" x14ac:dyDescent="0.25">
      <c r="A8" s="2">
        <v>2</v>
      </c>
      <c r="B8" s="2" t="s">
        <v>64</v>
      </c>
      <c r="C8" s="2"/>
      <c r="D8" s="1"/>
      <c r="E8" s="1"/>
      <c r="F8" s="1"/>
      <c r="G8" s="9"/>
      <c r="H8" s="1"/>
    </row>
    <row r="9" spans="1:8" ht="15" x14ac:dyDescent="0.25">
      <c r="A9" s="1"/>
      <c r="B9" s="1"/>
      <c r="C9" s="1"/>
      <c r="D9" s="1"/>
      <c r="E9" s="1"/>
      <c r="F9" s="1"/>
      <c r="G9" s="9"/>
      <c r="H9" s="1"/>
    </row>
    <row r="10" spans="1:8" ht="15" x14ac:dyDescent="0.25">
      <c r="A10" s="1"/>
      <c r="B10" s="1" t="s">
        <v>65</v>
      </c>
      <c r="C10" s="1"/>
      <c r="D10" s="1"/>
      <c r="E10" s="1"/>
      <c r="F10" s="38">
        <v>31447674</v>
      </c>
      <c r="G10" s="9"/>
      <c r="H10" s="38">
        <v>40357138</v>
      </c>
    </row>
    <row r="11" spans="1:8" ht="15" x14ac:dyDescent="0.25">
      <c r="A11" s="1"/>
      <c r="B11" s="1" t="s">
        <v>97</v>
      </c>
      <c r="C11" s="1"/>
      <c r="D11" s="1"/>
      <c r="E11" s="1"/>
      <c r="F11" s="38"/>
      <c r="G11" s="9"/>
      <c r="H11" s="38"/>
    </row>
    <row r="12" spans="1:8" ht="15" x14ac:dyDescent="0.25">
      <c r="A12" s="1"/>
      <c r="B12" s="1" t="s">
        <v>98</v>
      </c>
      <c r="C12" s="1"/>
      <c r="D12" s="1"/>
      <c r="E12" s="1"/>
      <c r="F12" s="56">
        <v>205000</v>
      </c>
      <c r="G12" s="9"/>
      <c r="H12" s="56">
        <v>318000</v>
      </c>
    </row>
    <row r="13" spans="1:8" ht="15" x14ac:dyDescent="0.25">
      <c r="A13" s="1"/>
      <c r="B13" s="1" t="s">
        <v>78</v>
      </c>
      <c r="C13" s="1"/>
      <c r="D13" s="1"/>
      <c r="E13" s="1"/>
      <c r="F13" s="57">
        <v>537812098</v>
      </c>
      <c r="G13" s="9"/>
      <c r="H13" s="57">
        <v>526350045</v>
      </c>
    </row>
    <row r="14" spans="1:8" ht="15" x14ac:dyDescent="0.25">
      <c r="A14" s="1"/>
      <c r="B14" s="1"/>
      <c r="C14" s="1"/>
      <c r="D14" s="1"/>
      <c r="E14" s="1"/>
      <c r="F14" s="52">
        <f>SUM(F10:F13)</f>
        <v>569464772</v>
      </c>
      <c r="G14" s="9"/>
      <c r="H14" s="52">
        <f>SUM(H10:H13)</f>
        <v>567025183</v>
      </c>
    </row>
    <row r="15" spans="1:8" ht="15" x14ac:dyDescent="0.25">
      <c r="A15" s="1"/>
      <c r="B15" s="2" t="s">
        <v>82</v>
      </c>
      <c r="C15" s="1"/>
      <c r="D15" s="1"/>
      <c r="E15" s="1"/>
      <c r="F15" s="1"/>
      <c r="G15" s="9"/>
      <c r="H15" s="1"/>
    </row>
    <row r="16" spans="1:8" ht="15" x14ac:dyDescent="0.25">
      <c r="A16" s="1"/>
      <c r="B16" s="1" t="s">
        <v>79</v>
      </c>
      <c r="C16" s="1"/>
      <c r="D16" s="1"/>
      <c r="E16" s="1"/>
      <c r="F16" s="38">
        <v>4995400</v>
      </c>
      <c r="G16" s="9"/>
      <c r="H16" s="38">
        <v>9984182</v>
      </c>
    </row>
    <row r="17" spans="1:8" ht="15" x14ac:dyDescent="0.25">
      <c r="A17" s="1"/>
      <c r="B17" s="1" t="s">
        <v>80</v>
      </c>
      <c r="C17" s="1"/>
      <c r="D17" s="1"/>
      <c r="E17" s="1"/>
      <c r="F17" s="38">
        <v>143409240</v>
      </c>
      <c r="G17" s="9"/>
      <c r="H17" s="38">
        <v>119057400</v>
      </c>
    </row>
    <row r="18" spans="1:8" ht="15" x14ac:dyDescent="0.25">
      <c r="A18" s="1"/>
      <c r="B18" s="1" t="s">
        <v>81</v>
      </c>
      <c r="C18" s="1"/>
      <c r="D18" s="1"/>
      <c r="E18" s="1"/>
      <c r="F18" s="39">
        <v>148083860</v>
      </c>
      <c r="G18" s="9"/>
      <c r="H18" s="39">
        <v>152801941</v>
      </c>
    </row>
    <row r="19" spans="1:8" ht="15" x14ac:dyDescent="0.25">
      <c r="A19" s="1"/>
      <c r="B19" s="1" t="s">
        <v>109</v>
      </c>
      <c r="C19" s="1"/>
      <c r="D19" s="1"/>
      <c r="E19" s="1"/>
      <c r="F19" s="40">
        <v>308000</v>
      </c>
      <c r="G19" s="9"/>
      <c r="H19" s="40">
        <v>668003</v>
      </c>
    </row>
    <row r="20" spans="1:8" ht="15" x14ac:dyDescent="0.25">
      <c r="A20" s="1"/>
      <c r="B20" s="1"/>
      <c r="C20" s="1"/>
      <c r="D20" s="1"/>
      <c r="E20" s="1"/>
      <c r="F20" s="49">
        <f>SUM(F16:F19)</f>
        <v>296796500</v>
      </c>
      <c r="G20" s="9"/>
      <c r="H20" s="49">
        <f>SUM(H16:H19)</f>
        <v>282511526</v>
      </c>
    </row>
    <row r="21" spans="1:8" ht="15" x14ac:dyDescent="0.25">
      <c r="A21" s="1"/>
      <c r="B21" s="1"/>
      <c r="C21" s="1"/>
      <c r="D21" s="1"/>
      <c r="E21" s="1"/>
      <c r="F21" s="52">
        <f>+F14+F20</f>
        <v>866261272</v>
      </c>
      <c r="G21" s="9"/>
      <c r="H21" s="52">
        <f>+H14+H20</f>
        <v>849536709</v>
      </c>
    </row>
    <row r="22" spans="1:8" ht="15" x14ac:dyDescent="0.25">
      <c r="A22" s="1"/>
      <c r="B22" s="1" t="s">
        <v>66</v>
      </c>
      <c r="C22" s="1"/>
      <c r="D22" s="1"/>
      <c r="E22" s="1"/>
      <c r="F22" s="53">
        <v>26345700</v>
      </c>
      <c r="G22" s="9"/>
      <c r="H22" s="53">
        <v>31447674</v>
      </c>
    </row>
    <row r="23" spans="1:8" ht="15.75" thickBot="1" x14ac:dyDescent="0.3">
      <c r="A23" s="1"/>
      <c r="B23" s="1"/>
      <c r="C23" s="1"/>
      <c r="D23" s="1"/>
      <c r="E23" s="1"/>
      <c r="F23" s="37">
        <f>+F21-F22</f>
        <v>839915572</v>
      </c>
      <c r="G23" s="9"/>
      <c r="H23" s="37">
        <f>+H21-H22</f>
        <v>818089035</v>
      </c>
    </row>
    <row r="24" spans="1:8" ht="15.75" thickTop="1" x14ac:dyDescent="0.25">
      <c r="A24" s="1"/>
      <c r="B24" s="1"/>
      <c r="C24" s="1"/>
      <c r="D24" s="1"/>
      <c r="E24" s="1"/>
      <c r="F24" s="1"/>
      <c r="G24" s="9"/>
      <c r="H24" s="38"/>
    </row>
  </sheetData>
  <phoneticPr fontId="7"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view="pageBreakPreview" zoomScaleNormal="100" zoomScaleSheetLayoutView="100" workbookViewId="0">
      <selection activeCell="H12" sqref="H12"/>
    </sheetView>
  </sheetViews>
  <sheetFormatPr defaultRowHeight="15" x14ac:dyDescent="0.25"/>
  <cols>
    <col min="1" max="1" width="4.28515625" style="128" customWidth="1"/>
    <col min="2" max="2" width="32.28515625" style="128" customWidth="1"/>
    <col min="3" max="3" width="14.7109375" style="128" customWidth="1"/>
    <col min="4" max="4" width="14.42578125" style="128" customWidth="1"/>
    <col min="5" max="6" width="16.7109375" style="128" customWidth="1"/>
    <col min="7" max="16384" width="9.140625" style="128"/>
  </cols>
  <sheetData>
    <row r="1" spans="1:6" ht="18" customHeight="1" x14ac:dyDescent="0.25">
      <c r="A1" s="93" t="str">
        <f>info!A1</f>
        <v>A-ONE ELECTRONICS (U) LIMITED</v>
      </c>
      <c r="B1" s="1"/>
      <c r="C1" s="1"/>
      <c r="D1" s="1"/>
      <c r="E1" s="1"/>
    </row>
    <row r="2" spans="1:6" ht="18.75" customHeight="1" x14ac:dyDescent="0.25">
      <c r="A2" s="1" t="str">
        <f>'Sch 9-14'!A2</f>
        <v>Notes to the financial statements</v>
      </c>
      <c r="B2" s="9"/>
      <c r="C2" s="9"/>
      <c r="D2" s="1"/>
      <c r="E2" s="1"/>
    </row>
    <row r="3" spans="1:6" ht="21" customHeight="1" thickBot="1" x14ac:dyDescent="0.3">
      <c r="A3" s="3" t="str">
        <f>'Sch 9-14'!A3</f>
        <v>For the year ended 30th June 2016</v>
      </c>
      <c r="B3" s="3"/>
      <c r="C3" s="3"/>
      <c r="D3" s="3"/>
      <c r="E3" s="3"/>
      <c r="F3" s="161"/>
    </row>
    <row r="4" spans="1:6" x14ac:dyDescent="0.25">
      <c r="A4" s="7"/>
      <c r="B4" s="9"/>
      <c r="C4" s="9"/>
      <c r="D4" s="9"/>
      <c r="E4" s="9"/>
    </row>
    <row r="5" spans="1:6" x14ac:dyDescent="0.25">
      <c r="A5" s="129">
        <f>'Deferred tax'!A25+1</f>
        <v>18</v>
      </c>
      <c r="B5" s="130" t="s">
        <v>183</v>
      </c>
    </row>
    <row r="7" spans="1:6" x14ac:dyDescent="0.25">
      <c r="B7" s="130" t="s">
        <v>184</v>
      </c>
      <c r="C7" s="130" t="s">
        <v>373</v>
      </c>
      <c r="D7" s="131" t="s">
        <v>185</v>
      </c>
    </row>
    <row r="9" spans="1:6" x14ac:dyDescent="0.25">
      <c r="B9" s="294" t="s">
        <v>86</v>
      </c>
      <c r="C9" s="281"/>
      <c r="D9" s="130" t="s">
        <v>186</v>
      </c>
    </row>
    <row r="10" spans="1:6" x14ac:dyDescent="0.25">
      <c r="D10" s="47" t="str">
        <f>info!E10</f>
        <v xml:space="preserve"> Mr. Dharamdas Keswani</v>
      </c>
    </row>
    <row r="12" spans="1:6" x14ac:dyDescent="0.25">
      <c r="D12" s="47" t="str">
        <f>info!E12</f>
        <v xml:space="preserve"> Mr. Chandraprakash Sukhnani</v>
      </c>
    </row>
    <row r="13" spans="1:6" ht="3.75" customHeight="1" x14ac:dyDescent="0.25">
      <c r="D13" s="47"/>
    </row>
    <row r="14" spans="1:6" x14ac:dyDescent="0.25">
      <c r="B14" s="130" t="s">
        <v>187</v>
      </c>
      <c r="C14" s="132"/>
      <c r="D14" s="132"/>
      <c r="E14" s="132"/>
    </row>
    <row r="15" spans="1:6" ht="7.5" customHeight="1" x14ac:dyDescent="0.25">
      <c r="B15" s="130"/>
      <c r="C15" s="132"/>
      <c r="D15" s="132"/>
      <c r="E15" s="132"/>
    </row>
    <row r="16" spans="1:6" ht="43.5" x14ac:dyDescent="0.25">
      <c r="B16" s="133" t="s">
        <v>188</v>
      </c>
      <c r="C16" s="134" t="s">
        <v>149</v>
      </c>
      <c r="D16" s="134" t="s">
        <v>455</v>
      </c>
      <c r="E16" s="134" t="s">
        <v>189</v>
      </c>
    </row>
    <row r="17" spans="2:5" x14ac:dyDescent="0.25">
      <c r="B17" s="135" t="str">
        <f>B24</f>
        <v>Girdharlal Sindhi</v>
      </c>
      <c r="C17" s="136">
        <v>0</v>
      </c>
      <c r="D17" s="136">
        <v>0</v>
      </c>
      <c r="E17" s="136">
        <v>0</v>
      </c>
    </row>
    <row r="18" spans="2:5" x14ac:dyDescent="0.25">
      <c r="B18" s="135" t="str">
        <f>B24</f>
        <v>Girdharlal Sindhi</v>
      </c>
      <c r="C18" s="136">
        <v>0</v>
      </c>
      <c r="D18" s="136">
        <v>0</v>
      </c>
      <c r="E18" s="136">
        <v>0</v>
      </c>
    </row>
    <row r="20" spans="2:5" x14ac:dyDescent="0.25">
      <c r="B20" s="130" t="s">
        <v>475</v>
      </c>
      <c r="C20" s="130"/>
      <c r="D20" s="132"/>
      <c r="E20" s="132"/>
    </row>
    <row r="21" spans="2:5" x14ac:dyDescent="0.25">
      <c r="B21" s="130"/>
      <c r="C21" s="130"/>
      <c r="D21" s="132"/>
      <c r="E21" s="132"/>
    </row>
    <row r="22" spans="2:5" ht="29.25" x14ac:dyDescent="0.25">
      <c r="B22" s="137" t="s">
        <v>190</v>
      </c>
      <c r="C22" s="138" t="s">
        <v>191</v>
      </c>
      <c r="D22" s="138" t="s">
        <v>192</v>
      </c>
    </row>
    <row r="23" spans="2:5" x14ac:dyDescent="0.25">
      <c r="B23" s="153" t="s">
        <v>85</v>
      </c>
      <c r="C23" s="136">
        <v>0</v>
      </c>
      <c r="D23" s="136">
        <f>+'Sch 9-14'!F57</f>
        <v>5053000</v>
      </c>
    </row>
    <row r="24" spans="2:5" x14ac:dyDescent="0.25">
      <c r="B24" s="153" t="s">
        <v>86</v>
      </c>
      <c r="C24" s="136">
        <v>0</v>
      </c>
      <c r="D24" s="136">
        <f>+'Sch 9-14'!F58</f>
        <v>124308000</v>
      </c>
    </row>
    <row r="25" spans="2:5" x14ac:dyDescent="0.25">
      <c r="B25" s="135"/>
      <c r="C25" s="136"/>
      <c r="D25" s="136"/>
    </row>
    <row r="26" spans="2:5" x14ac:dyDescent="0.25">
      <c r="B26" s="231" t="s">
        <v>374</v>
      </c>
      <c r="C26" s="232">
        <f>+SUM(C23:C25)</f>
        <v>0</v>
      </c>
      <c r="D26" s="232">
        <f>+SUM(D23:D25)</f>
        <v>129361000</v>
      </c>
    </row>
    <row r="27" spans="2:5" x14ac:dyDescent="0.25">
      <c r="C27" s="139"/>
      <c r="D27" s="139"/>
    </row>
    <row r="28" spans="2:5" x14ac:dyDescent="0.25">
      <c r="B28" s="140" t="s">
        <v>206</v>
      </c>
      <c r="C28" s="130"/>
      <c r="D28" s="139"/>
      <c r="E28" s="157"/>
    </row>
    <row r="29" spans="2:5" x14ac:dyDescent="0.25">
      <c r="B29" s="140"/>
      <c r="C29" s="130"/>
      <c r="D29" s="139"/>
      <c r="E29" s="157"/>
    </row>
    <row r="30" spans="2:5" x14ac:dyDescent="0.25">
      <c r="B30" s="282" t="s">
        <v>456</v>
      </c>
      <c r="C30" s="231" t="s">
        <v>439</v>
      </c>
      <c r="D30" s="139"/>
      <c r="E30" s="157"/>
    </row>
    <row r="31" spans="2:5" ht="14.25" customHeight="1" x14ac:dyDescent="0.25">
      <c r="B31" s="283" t="str">
        <f>+D12</f>
        <v xml:space="preserve"> Mr. Chandraprakash Sukhnani</v>
      </c>
      <c r="C31" s="288">
        <f>2000000*12</f>
        <v>24000000</v>
      </c>
      <c r="D31" s="139"/>
    </row>
    <row r="32" spans="2:5" x14ac:dyDescent="0.25">
      <c r="B32" s="141"/>
      <c r="D32" s="139"/>
      <c r="E32" s="139"/>
    </row>
    <row r="33" spans="1:6" x14ac:dyDescent="0.25">
      <c r="A33" s="129">
        <f>A5+1</f>
        <v>19</v>
      </c>
      <c r="B33" s="7" t="s">
        <v>209</v>
      </c>
      <c r="D33" s="158"/>
      <c r="E33" s="142"/>
    </row>
    <row r="34" spans="1:6" x14ac:dyDescent="0.25">
      <c r="B34" s="9"/>
      <c r="C34" s="139"/>
    </row>
    <row r="35" spans="1:6" x14ac:dyDescent="0.25">
      <c r="B35" s="9" t="s">
        <v>436</v>
      </c>
    </row>
    <row r="36" spans="1:6" x14ac:dyDescent="0.25">
      <c r="B36" s="9" t="s">
        <v>435</v>
      </c>
    </row>
    <row r="37" spans="1:6" x14ac:dyDescent="0.25">
      <c r="B37" s="9"/>
    </row>
    <row r="38" spans="1:6" x14ac:dyDescent="0.25">
      <c r="A38" s="129">
        <f>A33+1</f>
        <v>20</v>
      </c>
      <c r="B38" s="2" t="s">
        <v>210</v>
      </c>
    </row>
    <row r="39" spans="1:6" x14ac:dyDescent="0.25">
      <c r="B39" s="2"/>
    </row>
    <row r="40" spans="1:6" x14ac:dyDescent="0.25">
      <c r="B40" s="1" t="s">
        <v>437</v>
      </c>
    </row>
    <row r="41" spans="1:6" x14ac:dyDescent="0.25">
      <c r="B41" s="277" t="s">
        <v>438</v>
      </c>
    </row>
    <row r="44" spans="1:6" x14ac:dyDescent="0.25">
      <c r="B44" s="2" t="s">
        <v>73</v>
      </c>
      <c r="C44" s="1"/>
      <c r="D44" s="2" t="s">
        <v>73</v>
      </c>
      <c r="E44" s="7"/>
      <c r="F44" s="1"/>
    </row>
  </sheetData>
  <pageMargins left="0.5" right="0.33" top="0.75" bottom="0.75" header="0.3" footer="0.3"/>
  <pageSetup paperSize="9" scale="97" orientation="portrait" horizontalDpi="4294967293" verticalDpi="4294967293" r:id="rId1"/>
  <headerFooter>
    <oddFooter>&amp;C19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tabSelected="1" view="pageBreakPreview" zoomScaleNormal="100" zoomScaleSheetLayoutView="100" workbookViewId="0"/>
  </sheetViews>
  <sheetFormatPr defaultRowHeight="15" x14ac:dyDescent="0.25"/>
  <cols>
    <col min="1" max="1" width="4" style="1" customWidth="1"/>
    <col min="2" max="4" width="9.140625" style="1"/>
    <col min="5" max="5" width="20.140625" style="1" customWidth="1"/>
    <col min="6" max="6" width="17.140625" style="1" customWidth="1"/>
    <col min="7" max="7" width="16.42578125" style="63" customWidth="1"/>
    <col min="8" max="8" width="11" style="1" bestFit="1" customWidth="1"/>
    <col min="9" max="9" width="14.7109375" style="1" bestFit="1" customWidth="1"/>
    <col min="10" max="10" width="12.28515625" style="1" customWidth="1"/>
    <col min="11" max="16384" width="9.140625" style="1"/>
  </cols>
  <sheetData>
    <row r="1" spans="1:9" x14ac:dyDescent="0.25">
      <c r="A1" s="93" t="str">
        <f>'P&amp;L'!A1</f>
        <v>A-ONE ELECTRONICS (U) LIMITED</v>
      </c>
      <c r="B1" s="2"/>
      <c r="C1" s="2"/>
      <c r="D1" s="2"/>
    </row>
    <row r="2" spans="1:9" x14ac:dyDescent="0.25">
      <c r="A2" s="1" t="s">
        <v>18</v>
      </c>
      <c r="B2" s="4"/>
      <c r="C2" s="4"/>
      <c r="D2" s="4"/>
      <c r="G2" s="9"/>
    </row>
    <row r="3" spans="1:9" ht="15.75" thickBot="1" x14ac:dyDescent="0.3">
      <c r="A3" s="3" t="str">
        <f>+'Sch 9-14'!A3</f>
        <v>For the year ended 30th June 2016</v>
      </c>
      <c r="B3" s="5"/>
      <c r="C3" s="5"/>
      <c r="D3" s="5"/>
      <c r="E3" s="3"/>
      <c r="F3" s="3"/>
      <c r="G3" s="112"/>
    </row>
    <row r="4" spans="1:9" x14ac:dyDescent="0.25">
      <c r="F4" s="104" t="s">
        <v>176</v>
      </c>
      <c r="G4" s="104" t="s">
        <v>176</v>
      </c>
    </row>
    <row r="5" spans="1:9" x14ac:dyDescent="0.25">
      <c r="F5" s="104" t="str">
        <f>+Expenses!E5</f>
        <v>30th June 2016</v>
      </c>
      <c r="G5" s="104" t="str">
        <f>+Expenses!F5</f>
        <v>30th June 2015</v>
      </c>
    </row>
    <row r="6" spans="1:9" x14ac:dyDescent="0.25">
      <c r="F6" s="156" t="s">
        <v>207</v>
      </c>
      <c r="G6" s="156" t="s">
        <v>207</v>
      </c>
    </row>
    <row r="7" spans="1:9" x14ac:dyDescent="0.25">
      <c r="F7" s="104"/>
      <c r="G7" s="104"/>
    </row>
    <row r="8" spans="1:9" x14ac:dyDescent="0.25">
      <c r="A8" s="7">
        <f>+'Sch 9-14'!A63+1</f>
        <v>16</v>
      </c>
      <c r="B8" s="2" t="s">
        <v>198</v>
      </c>
      <c r="G8" s="1"/>
    </row>
    <row r="9" spans="1:9" x14ac:dyDescent="0.25">
      <c r="A9" s="9"/>
      <c r="G9" s="38"/>
    </row>
    <row r="10" spans="1:9" x14ac:dyDescent="0.25">
      <c r="A10" s="9"/>
      <c r="B10" s="1" t="s">
        <v>47</v>
      </c>
      <c r="F10" s="65">
        <v>0</v>
      </c>
      <c r="G10" s="65">
        <v>0</v>
      </c>
    </row>
    <row r="11" spans="1:9" x14ac:dyDescent="0.25">
      <c r="A11" s="9"/>
      <c r="B11" s="1" t="s">
        <v>423</v>
      </c>
      <c r="F11" s="65">
        <f>+F42-G42</f>
        <v>-1046982.5393014997</v>
      </c>
      <c r="G11" s="65">
        <v>-5034600.0076875594</v>
      </c>
      <c r="H11" s="36"/>
    </row>
    <row r="12" spans="1:9" ht="15.75" thickBot="1" x14ac:dyDescent="0.3">
      <c r="A12" s="9"/>
      <c r="F12" s="247">
        <f>SUM(F10:F11)</f>
        <v>-1046982.5393014997</v>
      </c>
      <c r="G12" s="247">
        <f>SUM(G10:G11)</f>
        <v>-5034600.0076875594</v>
      </c>
      <c r="H12" s="2"/>
      <c r="I12" s="36"/>
    </row>
    <row r="13" spans="1:9" ht="15.75" thickTop="1" x14ac:dyDescent="0.25">
      <c r="A13" s="9"/>
      <c r="F13" s="65"/>
      <c r="G13" s="65"/>
    </row>
    <row r="14" spans="1:9" x14ac:dyDescent="0.25">
      <c r="A14" s="25"/>
      <c r="B14" s="1" t="s">
        <v>117</v>
      </c>
      <c r="F14" s="65"/>
      <c r="G14" s="65"/>
    </row>
    <row r="15" spans="1:9" x14ac:dyDescent="0.25">
      <c r="A15" s="25"/>
      <c r="B15" s="1" t="s">
        <v>118</v>
      </c>
      <c r="F15" s="65"/>
      <c r="G15" s="65"/>
    </row>
    <row r="16" spans="1:9" x14ac:dyDescent="0.25">
      <c r="A16" s="29"/>
      <c r="B16" s="1" t="s">
        <v>137</v>
      </c>
      <c r="F16" s="55">
        <f>'P&amp;L'!C23</f>
        <v>29429014.174328238</v>
      </c>
      <c r="G16" s="55">
        <f>'P&amp;L'!D23</f>
        <v>-42903641.215625197</v>
      </c>
    </row>
    <row r="17" spans="1:10" x14ac:dyDescent="0.25">
      <c r="A17" s="25"/>
      <c r="F17" s="65"/>
      <c r="G17" s="65"/>
    </row>
    <row r="18" spans="1:10" x14ac:dyDescent="0.25">
      <c r="A18" s="25"/>
      <c r="B18" s="1" t="s">
        <v>119</v>
      </c>
      <c r="F18" s="38">
        <f>+F16*0.3</f>
        <v>8828704.2522984706</v>
      </c>
      <c r="G18" s="38">
        <f>+G16*0.3</f>
        <v>-12871092.364687558</v>
      </c>
    </row>
    <row r="19" spans="1:10" x14ac:dyDescent="0.25">
      <c r="A19" s="25"/>
      <c r="F19" s="65"/>
      <c r="G19" s="65"/>
    </row>
    <row r="20" spans="1:10" x14ac:dyDescent="0.25">
      <c r="A20" s="25"/>
      <c r="B20" s="1" t="s">
        <v>193</v>
      </c>
      <c r="F20" s="65"/>
      <c r="G20" s="65"/>
    </row>
    <row r="21" spans="1:10" x14ac:dyDescent="0.25">
      <c r="A21" s="25"/>
      <c r="B21" s="1" t="s">
        <v>120</v>
      </c>
      <c r="F21" s="291">
        <v>0</v>
      </c>
      <c r="G21" s="291">
        <v>0</v>
      </c>
    </row>
    <row r="22" spans="1:10" x14ac:dyDescent="0.25">
      <c r="A22" s="29"/>
      <c r="B22" s="1" t="s">
        <v>121</v>
      </c>
      <c r="F22" s="287">
        <v>-9875687</v>
      </c>
      <c r="G22" s="287">
        <v>7836492.3569999989</v>
      </c>
      <c r="H22" s="1" t="s">
        <v>489</v>
      </c>
    </row>
    <row r="23" spans="1:10" ht="15.75" thickBot="1" x14ac:dyDescent="0.3">
      <c r="A23" s="25"/>
      <c r="B23" s="1" t="s">
        <v>122</v>
      </c>
      <c r="F23" s="46">
        <f>SUM(F18:F22)</f>
        <v>-1046982.7477015294</v>
      </c>
      <c r="G23" s="46">
        <f>SUM(G18:G22)</f>
        <v>-5034600.0076875594</v>
      </c>
      <c r="I23" s="36">
        <f>+F12-F23</f>
        <v>0.20840002968907356</v>
      </c>
      <c r="J23" s="36">
        <f>+G12-G23</f>
        <v>0</v>
      </c>
    </row>
    <row r="24" spans="1:10" ht="15.75" thickTop="1" x14ac:dyDescent="0.25">
      <c r="A24" s="25"/>
      <c r="B24" s="25"/>
      <c r="C24" s="25"/>
      <c r="D24" s="25"/>
      <c r="E24" s="25"/>
      <c r="F24" s="39"/>
      <c r="G24" s="39"/>
      <c r="I24" s="111">
        <f>I23*100/30</f>
        <v>0.69466676563024521</v>
      </c>
    </row>
    <row r="25" spans="1:10" x14ac:dyDescent="0.25">
      <c r="A25" s="29">
        <f>A8+1</f>
        <v>17</v>
      </c>
      <c r="B25" s="2" t="s">
        <v>199</v>
      </c>
      <c r="C25" s="25"/>
      <c r="D25" s="25"/>
      <c r="E25" s="25"/>
      <c r="F25" s="96"/>
      <c r="G25" s="96"/>
    </row>
    <row r="26" spans="1:10" x14ac:dyDescent="0.25">
      <c r="A26" s="25"/>
      <c r="B26" s="1" t="s">
        <v>123</v>
      </c>
      <c r="F26" s="38"/>
      <c r="G26" s="38"/>
    </row>
    <row r="27" spans="1:10" x14ac:dyDescent="0.25">
      <c r="A27" s="25"/>
      <c r="B27" s="1" t="s">
        <v>124</v>
      </c>
      <c r="F27" s="38"/>
      <c r="G27" s="38"/>
    </row>
    <row r="28" spans="1:10" x14ac:dyDescent="0.25">
      <c r="A28" s="29"/>
      <c r="B28" s="1" t="s">
        <v>219</v>
      </c>
      <c r="F28" s="38"/>
      <c r="G28" s="38"/>
    </row>
    <row r="29" spans="1:10" x14ac:dyDescent="0.25">
      <c r="F29" s="110" t="s">
        <v>125</v>
      </c>
      <c r="G29" s="110" t="s">
        <v>125</v>
      </c>
    </row>
    <row r="30" spans="1:10" x14ac:dyDescent="0.25">
      <c r="F30" s="110" t="str">
        <f>+F5</f>
        <v>30th June 2016</v>
      </c>
      <c r="G30" s="110" t="str">
        <f>+G5</f>
        <v>30th June 2015</v>
      </c>
    </row>
    <row r="31" spans="1:10" x14ac:dyDescent="0.25">
      <c r="F31" s="127" t="s">
        <v>177</v>
      </c>
      <c r="G31" s="127" t="s">
        <v>177</v>
      </c>
    </row>
    <row r="32" spans="1:10" x14ac:dyDescent="0.25">
      <c r="F32" s="38"/>
      <c r="G32" s="38"/>
    </row>
    <row r="33" spans="2:8" x14ac:dyDescent="0.25">
      <c r="B33" s="2" t="s">
        <v>126</v>
      </c>
      <c r="F33" s="38"/>
      <c r="G33" s="38"/>
    </row>
    <row r="34" spans="2:8" x14ac:dyDescent="0.25">
      <c r="B34" s="1" t="s">
        <v>127</v>
      </c>
      <c r="F34" s="60">
        <f>+PPE!G31-'wear &amp; Tear'!F18</f>
        <v>3121669.673003125</v>
      </c>
      <c r="G34" s="60">
        <v>3680373.2873750008</v>
      </c>
    </row>
    <row r="35" spans="2:8" x14ac:dyDescent="0.25">
      <c r="B35" s="1" t="s">
        <v>148</v>
      </c>
      <c r="F35" s="60">
        <v>0</v>
      </c>
      <c r="G35" s="60">
        <v>0</v>
      </c>
    </row>
    <row r="36" spans="2:8" ht="15.75" thickBot="1" x14ac:dyDescent="0.3">
      <c r="F36" s="64">
        <f>SUM(F34:F35)</f>
        <v>3121669.673003125</v>
      </c>
      <c r="G36" s="64">
        <f>SUM(G34:G35)</f>
        <v>3680373.2873750008</v>
      </c>
    </row>
    <row r="37" spans="2:8" ht="15.75" thickTop="1" x14ac:dyDescent="0.25">
      <c r="F37" s="38"/>
      <c r="G37" s="38"/>
    </row>
    <row r="38" spans="2:8" x14ac:dyDescent="0.25">
      <c r="B38" s="2" t="s">
        <v>128</v>
      </c>
      <c r="F38" s="38"/>
      <c r="G38" s="38"/>
    </row>
    <row r="39" spans="2:8" x14ac:dyDescent="0.25">
      <c r="B39" s="1" t="s">
        <v>129</v>
      </c>
      <c r="F39" s="65">
        <f>+'Tax comp'!C26</f>
        <v>-37249608.581299901</v>
      </c>
      <c r="G39" s="65">
        <v>32897315.731999889</v>
      </c>
    </row>
    <row r="40" spans="2:8" x14ac:dyDescent="0.25">
      <c r="B40" s="1" t="s">
        <v>152</v>
      </c>
      <c r="F40" s="65">
        <f>+-2668734.68</f>
        <v>-2668734.6800000002</v>
      </c>
      <c r="G40" s="65">
        <v>-69884420.810000002</v>
      </c>
    </row>
    <row r="41" spans="2:8" x14ac:dyDescent="0.25">
      <c r="F41" s="106">
        <f>+F36+F39+F40</f>
        <v>-36796673.588296779</v>
      </c>
      <c r="G41" s="106">
        <f>+G36+G39+G40</f>
        <v>-33306731.79062511</v>
      </c>
      <c r="H41" s="36"/>
    </row>
    <row r="42" spans="2:8" ht="15.75" thickBot="1" x14ac:dyDescent="0.3">
      <c r="B42" s="1" t="s">
        <v>162</v>
      </c>
      <c r="F42" s="46">
        <f>+F41*0.3</f>
        <v>-11039002.076489033</v>
      </c>
      <c r="G42" s="46">
        <f>+G41*0.3</f>
        <v>-9992019.5371875335</v>
      </c>
    </row>
    <row r="43" spans="2:8" ht="15.75" thickTop="1" x14ac:dyDescent="0.25">
      <c r="F43" s="38"/>
      <c r="G43" s="39"/>
    </row>
    <row r="44" spans="2:8" ht="24.75" customHeight="1" x14ac:dyDescent="0.25">
      <c r="F44" s="38"/>
      <c r="G44" s="39"/>
    </row>
    <row r="45" spans="2:8" x14ac:dyDescent="0.25">
      <c r="B45" s="2" t="s">
        <v>408</v>
      </c>
      <c r="F45" s="38"/>
      <c r="G45" s="39"/>
    </row>
    <row r="46" spans="2:8" x14ac:dyDescent="0.25">
      <c r="F46" s="38"/>
      <c r="G46" s="123"/>
    </row>
    <row r="47" spans="2:8" x14ac:dyDescent="0.25">
      <c r="F47" s="38"/>
      <c r="G47" s="123"/>
    </row>
    <row r="48" spans="2:8" x14ac:dyDescent="0.25">
      <c r="F48" s="38"/>
      <c r="G48" s="123"/>
    </row>
  </sheetData>
  <phoneticPr fontId="7" type="noConversion"/>
  <pageMargins left="0.75" right="0.41" top="0.6" bottom="0.69" header="0.5" footer="0.36"/>
  <pageSetup paperSize="9" orientation="portrait" r:id="rId1"/>
  <headerFooter alignWithMargins="0">
    <oddFooter>&amp;C18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4"/>
  <sheetViews>
    <sheetView showGridLines="0" view="pageBreakPreview" topLeftCell="A48" zoomScaleNormal="100" zoomScaleSheetLayoutView="100" workbookViewId="0">
      <selection activeCell="H48" sqref="H48"/>
    </sheetView>
  </sheetViews>
  <sheetFormatPr defaultRowHeight="15" x14ac:dyDescent="0.25"/>
  <cols>
    <col min="1" max="1" width="4" style="1" customWidth="1"/>
    <col min="2" max="2" width="9.140625" style="1"/>
    <col min="3" max="3" width="12" style="1" customWidth="1"/>
    <col min="4" max="4" width="28.42578125" style="1" customWidth="1"/>
    <col min="5" max="5" width="5" style="1" hidden="1" customWidth="1"/>
    <col min="6" max="6" width="19.42578125" style="1" customWidth="1"/>
    <col min="7" max="7" width="20.28515625" style="9" customWidth="1"/>
    <col min="8" max="8" width="8.42578125" style="1" customWidth="1"/>
    <col min="9" max="16384" width="9.140625" style="1"/>
  </cols>
  <sheetData>
    <row r="1" spans="1:7" x14ac:dyDescent="0.25">
      <c r="A1" s="93" t="str">
        <f>info!A1</f>
        <v>A-ONE ELECTRONICS (U) LIMITED</v>
      </c>
      <c r="B1" s="2"/>
      <c r="C1" s="2"/>
    </row>
    <row r="2" spans="1:7" x14ac:dyDescent="0.25">
      <c r="A2" s="4" t="s">
        <v>18</v>
      </c>
      <c r="B2" s="4"/>
      <c r="C2" s="4"/>
      <c r="D2" s="4"/>
    </row>
    <row r="3" spans="1:7" ht="15.75" thickBot="1" x14ac:dyDescent="0.3">
      <c r="A3" s="5" t="str">
        <f>+Expenses!A3</f>
        <v>For the year ended 30th June 2016</v>
      </c>
      <c r="B3" s="5"/>
      <c r="C3" s="5"/>
      <c r="D3" s="5"/>
      <c r="E3" s="3"/>
      <c r="F3" s="3"/>
      <c r="G3" s="3"/>
    </row>
    <row r="4" spans="1:7" x14ac:dyDescent="0.25">
      <c r="F4" s="2" t="s">
        <v>163</v>
      </c>
      <c r="G4" s="7" t="s">
        <v>163</v>
      </c>
    </row>
    <row r="5" spans="1:7" x14ac:dyDescent="0.25">
      <c r="F5" s="54" t="str">
        <f>+Expenses!E5</f>
        <v>30th June 2016</v>
      </c>
      <c r="G5" s="54" t="str">
        <f>+Expenses!F5</f>
        <v>30th June 2015</v>
      </c>
    </row>
    <row r="6" spans="1:7" x14ac:dyDescent="0.25">
      <c r="F6" s="156" t="s">
        <v>207</v>
      </c>
      <c r="G6" s="156" t="s">
        <v>207</v>
      </c>
    </row>
    <row r="7" spans="1:7" ht="7.5" customHeight="1" x14ac:dyDescent="0.25">
      <c r="F7" s="8"/>
      <c r="G7" s="8"/>
    </row>
    <row r="8" spans="1:7" x14ac:dyDescent="0.25">
      <c r="A8" s="230">
        <f>PPE!A5+1</f>
        <v>9</v>
      </c>
      <c r="B8" s="167" t="s">
        <v>367</v>
      </c>
      <c r="C8" s="168"/>
      <c r="D8" s="168"/>
      <c r="E8" s="196"/>
      <c r="F8" s="168"/>
      <c r="G8" s="196"/>
    </row>
    <row r="9" spans="1:7" ht="4.5" customHeight="1" x14ac:dyDescent="0.25">
      <c r="A9" s="168"/>
      <c r="B9" s="168"/>
      <c r="C9" s="168"/>
      <c r="D9" s="168"/>
      <c r="E9" s="196"/>
      <c r="F9" s="168"/>
      <c r="G9" s="196"/>
    </row>
    <row r="10" spans="1:7" x14ac:dyDescent="0.25">
      <c r="A10" s="168"/>
      <c r="B10" s="174" t="s">
        <v>368</v>
      </c>
      <c r="C10" s="168"/>
      <c r="D10" s="168"/>
      <c r="E10" s="196"/>
      <c r="F10" s="168"/>
      <c r="G10" s="196"/>
    </row>
    <row r="11" spans="1:7" ht="7.5" customHeight="1" x14ac:dyDescent="0.25">
      <c r="A11" s="168"/>
      <c r="B11" s="168"/>
      <c r="C11" s="168"/>
      <c r="D11" s="168"/>
      <c r="E11" s="196"/>
      <c r="F11" s="168"/>
      <c r="G11" s="196"/>
    </row>
    <row r="12" spans="1:7" x14ac:dyDescent="0.25">
      <c r="A12" s="168"/>
      <c r="B12" s="168" t="s">
        <v>372</v>
      </c>
      <c r="C12" s="168"/>
      <c r="D12" s="168"/>
      <c r="E12" s="185"/>
      <c r="F12" s="185">
        <f>COS!E30</f>
        <v>262050000</v>
      </c>
      <c r="G12" s="185">
        <f>COS!F30</f>
        <v>284786250</v>
      </c>
    </row>
    <row r="13" spans="1:7" x14ac:dyDescent="0.25">
      <c r="A13" s="168"/>
      <c r="B13" s="168"/>
      <c r="C13" s="168"/>
      <c r="D13" s="168"/>
      <c r="E13" s="185"/>
      <c r="F13" s="229"/>
      <c r="G13" s="185"/>
    </row>
    <row r="14" spans="1:7" ht="15.75" thickBot="1" x14ac:dyDescent="0.3">
      <c r="A14" s="168"/>
      <c r="B14" s="167" t="s">
        <v>369</v>
      </c>
      <c r="C14" s="168"/>
      <c r="D14" s="168"/>
      <c r="E14" s="196"/>
      <c r="F14" s="228">
        <f>SUM(F10:F12)</f>
        <v>262050000</v>
      </c>
      <c r="G14" s="228">
        <f>SUM(G10:G12)</f>
        <v>284786250</v>
      </c>
    </row>
    <row r="15" spans="1:7" ht="9.75" customHeight="1" thickTop="1" x14ac:dyDescent="0.25">
      <c r="E15" s="9"/>
      <c r="F15" s="41"/>
      <c r="G15" s="41"/>
    </row>
    <row r="16" spans="1:7" ht="0.75" customHeight="1" x14ac:dyDescent="0.25">
      <c r="E16" s="9"/>
      <c r="F16" s="41"/>
      <c r="G16" s="41"/>
    </row>
    <row r="17" spans="1:7" hidden="1" x14ac:dyDescent="0.25">
      <c r="E17" s="9"/>
      <c r="F17" s="41"/>
      <c r="G17" s="41"/>
    </row>
    <row r="18" spans="1:7" x14ac:dyDescent="0.25">
      <c r="A18" s="15">
        <f>A8+1</f>
        <v>10</v>
      </c>
      <c r="B18" s="29" t="s">
        <v>200</v>
      </c>
      <c r="C18" s="25"/>
      <c r="D18" s="25"/>
      <c r="E18" s="25"/>
      <c r="F18" s="38"/>
      <c r="G18" s="58"/>
    </row>
    <row r="19" spans="1:7" x14ac:dyDescent="0.25">
      <c r="A19" s="15"/>
      <c r="B19" s="29"/>
      <c r="C19" s="25"/>
      <c r="D19" s="25"/>
      <c r="E19" s="25"/>
      <c r="F19" s="38"/>
      <c r="G19" s="58"/>
    </row>
    <row r="20" spans="1:7" x14ac:dyDescent="0.25">
      <c r="A20" s="26"/>
      <c r="B20" s="25" t="s">
        <v>115</v>
      </c>
      <c r="C20" s="25"/>
      <c r="D20" s="25"/>
      <c r="E20" s="25"/>
      <c r="F20" s="60">
        <f>1688754</f>
        <v>1688754</v>
      </c>
      <c r="G20" s="60">
        <v>0</v>
      </c>
    </row>
    <row r="21" spans="1:7" x14ac:dyDescent="0.25">
      <c r="A21" s="26"/>
      <c r="B21" s="25" t="s">
        <v>459</v>
      </c>
      <c r="C21" s="25"/>
      <c r="D21" s="25"/>
      <c r="E21" s="25"/>
      <c r="F21" s="60">
        <f>72050000</f>
        <v>72050000</v>
      </c>
      <c r="G21" s="60">
        <v>72050000</v>
      </c>
    </row>
    <row r="22" spans="1:7" x14ac:dyDescent="0.25">
      <c r="A22" s="26"/>
      <c r="B22" s="1" t="s">
        <v>133</v>
      </c>
      <c r="D22" s="25"/>
      <c r="E22" s="92"/>
      <c r="F22" s="60">
        <f>22608475</f>
        <v>22608475</v>
      </c>
      <c r="G22" s="60">
        <v>19907639</v>
      </c>
    </row>
    <row r="23" spans="1:7" x14ac:dyDescent="0.25">
      <c r="A23" s="26"/>
      <c r="B23" s="1" t="s">
        <v>226</v>
      </c>
      <c r="D23" s="25"/>
      <c r="E23" s="92"/>
      <c r="F23" s="60">
        <v>0</v>
      </c>
      <c r="G23" s="60">
        <v>702621.5</v>
      </c>
    </row>
    <row r="24" spans="1:7" x14ac:dyDescent="0.25">
      <c r="A24" s="26"/>
      <c r="B24" s="1" t="s">
        <v>153</v>
      </c>
      <c r="D24" s="25"/>
      <c r="E24" s="25"/>
      <c r="F24" s="60">
        <f>15675000</f>
        <v>15675000</v>
      </c>
      <c r="G24" s="60">
        <v>15675000</v>
      </c>
    </row>
    <row r="25" spans="1:7" x14ac:dyDescent="0.25">
      <c r="A25" s="26"/>
      <c r="D25" s="25"/>
      <c r="E25" s="25"/>
      <c r="F25" s="60"/>
      <c r="G25" s="58"/>
    </row>
    <row r="26" spans="1:7" ht="15.75" thickBot="1" x14ac:dyDescent="0.3">
      <c r="A26" s="26"/>
      <c r="B26" s="29" t="s">
        <v>409</v>
      </c>
      <c r="E26" s="25"/>
      <c r="F26" s="81">
        <f>SUM(F20:F24)</f>
        <v>112022229</v>
      </c>
      <c r="G26" s="81">
        <f>SUM(G20:G24)</f>
        <v>108335260.5</v>
      </c>
    </row>
    <row r="27" spans="1:7" ht="15.75" thickTop="1" x14ac:dyDescent="0.25">
      <c r="A27" s="26"/>
      <c r="B27" s="25"/>
      <c r="C27" s="25"/>
      <c r="D27" s="25"/>
      <c r="E27" s="25"/>
      <c r="F27" s="60"/>
      <c r="G27" s="58"/>
    </row>
    <row r="28" spans="1:7" x14ac:dyDescent="0.25">
      <c r="A28" s="15">
        <f>+A18+1</f>
        <v>11</v>
      </c>
      <c r="B28" s="29" t="s">
        <v>201</v>
      </c>
      <c r="C28" s="25"/>
      <c r="D28" s="25"/>
      <c r="E28" s="25"/>
      <c r="F28" s="60"/>
      <c r="G28" s="58"/>
    </row>
    <row r="29" spans="1:7" x14ac:dyDescent="0.25">
      <c r="A29" s="15"/>
      <c r="B29" s="29"/>
      <c r="C29" s="25"/>
      <c r="D29" s="25"/>
      <c r="E29" s="25"/>
      <c r="F29" s="60"/>
      <c r="G29" s="58"/>
    </row>
    <row r="30" spans="1:7" x14ac:dyDescent="0.25">
      <c r="A30" s="26"/>
      <c r="B30" s="29" t="s">
        <v>95</v>
      </c>
      <c r="C30" s="25"/>
      <c r="D30" s="25"/>
      <c r="E30" s="25"/>
      <c r="F30" s="60"/>
      <c r="G30" s="58"/>
    </row>
    <row r="31" spans="1:7" x14ac:dyDescent="0.25">
      <c r="A31" s="26"/>
      <c r="B31" s="25" t="s">
        <v>213</v>
      </c>
      <c r="C31" s="25"/>
      <c r="D31" s="25"/>
      <c r="E31" s="25"/>
      <c r="F31" s="60">
        <f>18736618.12</f>
        <v>18736618.120000001</v>
      </c>
      <c r="G31" s="60">
        <v>867875</v>
      </c>
    </row>
    <row r="32" spans="1:7" x14ac:dyDescent="0.25">
      <c r="A32" s="26"/>
      <c r="B32" s="25" t="s">
        <v>214</v>
      </c>
      <c r="C32" s="25"/>
      <c r="D32" s="25"/>
      <c r="E32" s="25"/>
      <c r="F32" s="60">
        <f>8396052</f>
        <v>8396052</v>
      </c>
      <c r="G32" s="60">
        <v>76600772</v>
      </c>
    </row>
    <row r="33" spans="1:8" x14ac:dyDescent="0.25">
      <c r="A33" s="26"/>
      <c r="B33" s="25"/>
      <c r="C33" s="25"/>
      <c r="D33" s="25"/>
      <c r="E33" s="25"/>
      <c r="F33" s="60"/>
      <c r="G33" s="58"/>
    </row>
    <row r="34" spans="1:8" s="2" customFormat="1" ht="14.25" x14ac:dyDescent="0.2">
      <c r="A34" s="15"/>
      <c r="B34" s="29" t="s">
        <v>2</v>
      </c>
      <c r="C34" s="29"/>
      <c r="D34" s="29"/>
      <c r="E34" s="29"/>
      <c r="F34" s="61">
        <f>SUM(F31:F33)</f>
        <v>27132670.120000001</v>
      </c>
      <c r="G34" s="61">
        <f>SUM(G31:G33)</f>
        <v>77468647</v>
      </c>
    </row>
    <row r="35" spans="1:8" x14ac:dyDescent="0.25">
      <c r="A35" s="26"/>
      <c r="B35" s="25"/>
      <c r="C35" s="25"/>
      <c r="D35" s="25"/>
      <c r="E35" s="25"/>
      <c r="F35" s="60"/>
      <c r="G35" s="58"/>
    </row>
    <row r="36" spans="1:8" x14ac:dyDescent="0.25">
      <c r="A36" s="26"/>
      <c r="B36" s="29" t="s">
        <v>68</v>
      </c>
      <c r="C36" s="25"/>
      <c r="D36" s="25"/>
      <c r="E36" s="25"/>
      <c r="F36" s="60">
        <f>4626646.55</f>
        <v>4626646.55</v>
      </c>
      <c r="G36" s="60">
        <v>10503031.23</v>
      </c>
    </row>
    <row r="37" spans="1:8" x14ac:dyDescent="0.25">
      <c r="A37" s="26"/>
      <c r="B37" s="25"/>
      <c r="C37" s="25"/>
      <c r="D37" s="25"/>
      <c r="E37" s="25"/>
      <c r="F37" s="60"/>
      <c r="G37" s="58"/>
    </row>
    <row r="38" spans="1:8" s="2" customFormat="1" thickBot="1" x14ac:dyDescent="0.25">
      <c r="A38" s="15"/>
      <c r="B38" s="29" t="s">
        <v>453</v>
      </c>
      <c r="C38" s="29"/>
      <c r="D38" s="29"/>
      <c r="E38" s="29"/>
      <c r="F38" s="81">
        <f>F36+F34</f>
        <v>31759316.670000002</v>
      </c>
      <c r="G38" s="81">
        <f>SUM(G34:G36)</f>
        <v>87971678.230000004</v>
      </c>
      <c r="H38" s="279"/>
    </row>
    <row r="39" spans="1:8" ht="4.5" customHeight="1" thickTop="1" x14ac:dyDescent="0.25">
      <c r="A39" s="26"/>
      <c r="B39" s="29"/>
      <c r="C39" s="25"/>
      <c r="D39" s="25"/>
      <c r="E39" s="25"/>
      <c r="F39" s="60"/>
      <c r="G39" s="58"/>
    </row>
    <row r="40" spans="1:8" ht="4.5" customHeight="1" x14ac:dyDescent="0.25">
      <c r="A40" s="26"/>
      <c r="B40" s="29"/>
      <c r="C40" s="25"/>
      <c r="D40" s="25"/>
      <c r="E40" s="25"/>
      <c r="F40" s="60"/>
      <c r="G40" s="58"/>
    </row>
    <row r="41" spans="1:8" x14ac:dyDescent="0.25">
      <c r="A41" s="2">
        <f>A28+1</f>
        <v>12</v>
      </c>
      <c r="B41" s="2" t="s">
        <v>202</v>
      </c>
      <c r="F41" s="261" t="s">
        <v>411</v>
      </c>
      <c r="G41" s="38"/>
    </row>
    <row r="42" spans="1:8" ht="12" customHeight="1" x14ac:dyDescent="0.25">
      <c r="A42" s="2"/>
      <c r="B42" s="2"/>
      <c r="F42" s="60"/>
      <c r="G42" s="38"/>
    </row>
    <row r="43" spans="1:8" x14ac:dyDescent="0.25">
      <c r="A43" s="2"/>
      <c r="B43" s="1" t="s">
        <v>111</v>
      </c>
      <c r="F43" s="60">
        <f>422974502.48</f>
        <v>422974502.48000002</v>
      </c>
      <c r="G43" s="60">
        <v>532154412.5</v>
      </c>
    </row>
    <row r="44" spans="1:8" x14ac:dyDescent="0.25">
      <c r="A44" s="2"/>
      <c r="B44" s="1" t="s">
        <v>480</v>
      </c>
      <c r="F44" s="264">
        <f>2926000</f>
        <v>2926000</v>
      </c>
      <c r="G44" s="60">
        <v>0</v>
      </c>
    </row>
    <row r="45" spans="1:8" x14ac:dyDescent="0.25">
      <c r="B45" s="1" t="s">
        <v>487</v>
      </c>
      <c r="F45" s="60">
        <v>1000000</v>
      </c>
      <c r="G45" s="60">
        <v>1000000</v>
      </c>
    </row>
    <row r="46" spans="1:8" x14ac:dyDescent="0.25">
      <c r="B46" s="1" t="s">
        <v>104</v>
      </c>
      <c r="F46" s="60">
        <v>614000</v>
      </c>
      <c r="G46" s="60">
        <v>614000</v>
      </c>
    </row>
    <row r="47" spans="1:8" x14ac:dyDescent="0.25">
      <c r="F47" s="60"/>
      <c r="G47" s="38"/>
    </row>
    <row r="48" spans="1:8" ht="15.75" thickBot="1" x14ac:dyDescent="0.3">
      <c r="B48" s="2" t="s">
        <v>410</v>
      </c>
      <c r="F48" s="81">
        <f>SUM(F43:F46)</f>
        <v>427514502.48000002</v>
      </c>
      <c r="G48" s="46">
        <f>SUM(G43:G46)</f>
        <v>533768412.5</v>
      </c>
    </row>
    <row r="49" spans="1:8" ht="15.75" thickTop="1" x14ac:dyDescent="0.25">
      <c r="F49" s="60"/>
      <c r="G49" s="38"/>
      <c r="H49" s="36"/>
    </row>
    <row r="50" spans="1:8" x14ac:dyDescent="0.25">
      <c r="A50" s="2">
        <f>A41+1</f>
        <v>13</v>
      </c>
      <c r="B50" s="2" t="s">
        <v>203</v>
      </c>
      <c r="F50" s="60"/>
      <c r="G50" s="38"/>
    </row>
    <row r="51" spans="1:8" x14ac:dyDescent="0.25">
      <c r="B51" s="25" t="s">
        <v>69</v>
      </c>
      <c r="F51" s="60"/>
      <c r="G51" s="38"/>
    </row>
    <row r="52" spans="1:8" ht="15.75" thickBot="1" x14ac:dyDescent="0.3">
      <c r="B52" s="25" t="s">
        <v>103</v>
      </c>
      <c r="C52" s="25"/>
      <c r="D52" s="27"/>
      <c r="F52" s="269">
        <v>1000000</v>
      </c>
      <c r="G52" s="270">
        <v>1000000</v>
      </c>
    </row>
    <row r="53" spans="1:8" ht="15.75" thickTop="1" x14ac:dyDescent="0.25">
      <c r="A53" s="9"/>
      <c r="B53" s="9"/>
      <c r="C53" s="9"/>
      <c r="D53" s="9"/>
      <c r="F53" s="60"/>
      <c r="G53" s="38"/>
    </row>
    <row r="54" spans="1:8" x14ac:dyDescent="0.25">
      <c r="A54" s="7">
        <f>A50+1</f>
        <v>14</v>
      </c>
      <c r="B54" s="7" t="s">
        <v>204</v>
      </c>
      <c r="C54" s="9"/>
      <c r="D54" s="9"/>
      <c r="F54" s="60"/>
      <c r="G54" s="38"/>
    </row>
    <row r="55" spans="1:8" ht="6" customHeight="1" x14ac:dyDescent="0.25">
      <c r="A55" s="9"/>
      <c r="B55" s="9"/>
      <c r="C55" s="9"/>
      <c r="D55" s="9"/>
      <c r="F55" s="60"/>
      <c r="G55" s="38"/>
    </row>
    <row r="56" spans="1:8" x14ac:dyDescent="0.25">
      <c r="A56" s="9"/>
      <c r="B56" s="160" t="s">
        <v>211</v>
      </c>
      <c r="C56" s="9"/>
      <c r="D56" s="9"/>
      <c r="F56" s="60"/>
      <c r="G56" s="38"/>
    </row>
    <row r="57" spans="1:8" x14ac:dyDescent="0.25">
      <c r="A57" s="9"/>
      <c r="B57" s="9" t="s">
        <v>85</v>
      </c>
      <c r="C57" s="9"/>
      <c r="D57" s="9"/>
      <c r="F57" s="38">
        <v>5053000</v>
      </c>
      <c r="G57" s="38">
        <v>5053000</v>
      </c>
    </row>
    <row r="58" spans="1:8" x14ac:dyDescent="0.25">
      <c r="A58" s="9"/>
      <c r="B58" s="9" t="s">
        <v>86</v>
      </c>
      <c r="C58" s="9"/>
      <c r="D58" s="9"/>
      <c r="F58" s="38">
        <v>124308000</v>
      </c>
      <c r="G58" s="38">
        <v>124308000</v>
      </c>
    </row>
    <row r="59" spans="1:8" ht="15.75" thickBot="1" x14ac:dyDescent="0.3">
      <c r="B59" s="9"/>
      <c r="C59" s="9"/>
      <c r="D59" s="9"/>
      <c r="F59" s="81">
        <f>SUM(F57:F58)</f>
        <v>129361000</v>
      </c>
      <c r="G59" s="46">
        <f>SUM(G57:G58)</f>
        <v>129361000</v>
      </c>
    </row>
    <row r="60" spans="1:8" ht="15.75" thickTop="1" x14ac:dyDescent="0.25">
      <c r="A60" s="9"/>
      <c r="C60" s="9"/>
      <c r="D60" s="9"/>
      <c r="E60" s="9"/>
      <c r="F60" s="39"/>
      <c r="G60" s="39"/>
    </row>
    <row r="61" spans="1:8" x14ac:dyDescent="0.25">
      <c r="A61" s="9"/>
      <c r="B61" s="168" t="s">
        <v>371</v>
      </c>
      <c r="C61" s="9"/>
      <c r="D61" s="9"/>
      <c r="E61" s="9"/>
      <c r="F61" s="39"/>
      <c r="G61" s="39"/>
    </row>
    <row r="63" spans="1:8" x14ac:dyDescent="0.25">
      <c r="A63" s="7">
        <f>+A54+1</f>
        <v>15</v>
      </c>
      <c r="B63" s="29" t="s">
        <v>481</v>
      </c>
    </row>
    <row r="64" spans="1:8" x14ac:dyDescent="0.25">
      <c r="B64" s="29"/>
    </row>
    <row r="65" spans="2:7" x14ac:dyDescent="0.25">
      <c r="B65" s="47" t="s">
        <v>482</v>
      </c>
    </row>
    <row r="66" spans="2:7" x14ac:dyDescent="0.25">
      <c r="F66" s="289" t="str">
        <f>+F4</f>
        <v xml:space="preserve">For Year Ended </v>
      </c>
      <c r="G66" s="289" t="str">
        <f>+G4</f>
        <v xml:space="preserve">For Year Ended </v>
      </c>
    </row>
    <row r="67" spans="2:7" x14ac:dyDescent="0.25">
      <c r="F67" s="289" t="str">
        <f t="shared" ref="F67:G68" si="0">+F5</f>
        <v>30th June 2016</v>
      </c>
      <c r="G67" s="289" t="str">
        <f t="shared" si="0"/>
        <v>30th June 2015</v>
      </c>
    </row>
    <row r="68" spans="2:7" x14ac:dyDescent="0.25">
      <c r="F68" s="127" t="str">
        <f t="shared" si="0"/>
        <v>(In shs)</v>
      </c>
      <c r="G68" s="127" t="str">
        <f t="shared" si="0"/>
        <v>(In shs)</v>
      </c>
    </row>
    <row r="70" spans="2:7" x14ac:dyDescent="0.25">
      <c r="B70" s="47" t="s">
        <v>483</v>
      </c>
      <c r="F70" s="38">
        <f>+Expenses!E29</f>
        <v>122309940.39</v>
      </c>
      <c r="G70" s="38">
        <f>+Expenses!F29</f>
        <v>101089549</v>
      </c>
    </row>
    <row r="71" spans="2:7" x14ac:dyDescent="0.25">
      <c r="B71" s="47" t="s">
        <v>484</v>
      </c>
    </row>
    <row r="74" spans="2:7" x14ac:dyDescent="0.25">
      <c r="B74" s="167" t="s">
        <v>370</v>
      </c>
    </row>
  </sheetData>
  <phoneticPr fontId="7" type="noConversion"/>
  <pageMargins left="1.0900000000000001" right="0.12" top="0.34" bottom="0.16" header="0.22" footer="0.16"/>
  <pageSetup paperSize="9" scale="79" orientation="portrait" r:id="rId1"/>
  <headerFooter alignWithMargins="0">
    <oddFooter>&amp;C17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showGridLines="0" view="pageBreakPreview" topLeftCell="A4" zoomScaleNormal="100" zoomScaleSheetLayoutView="100" workbookViewId="0">
      <selection activeCell="G13" sqref="G13"/>
    </sheetView>
  </sheetViews>
  <sheetFormatPr defaultRowHeight="15" x14ac:dyDescent="0.25"/>
  <cols>
    <col min="1" max="1" width="4" style="1" customWidth="1"/>
    <col min="2" max="2" width="14.42578125" style="1" customWidth="1"/>
    <col min="3" max="3" width="16.28515625" style="1" customWidth="1"/>
    <col min="4" max="4" width="16.85546875" style="1" customWidth="1"/>
    <col min="5" max="5" width="15.42578125" style="1" bestFit="1" customWidth="1"/>
    <col min="6" max="6" width="11.28515625" style="1" customWidth="1"/>
    <col min="7" max="7" width="15.42578125" style="1" bestFit="1" customWidth="1"/>
    <col min="8" max="8" width="9.140625" style="1"/>
    <col min="9" max="9" width="10.28515625" style="1" bestFit="1" customWidth="1"/>
    <col min="10" max="16384" width="9.140625" style="1"/>
  </cols>
  <sheetData>
    <row r="1" spans="1:7" x14ac:dyDescent="0.25">
      <c r="A1" s="93" t="str">
        <f>info!A1</f>
        <v>A-ONE ELECTRONICS (U) LIMITED</v>
      </c>
    </row>
    <row r="2" spans="1:7" x14ac:dyDescent="0.25">
      <c r="A2" s="1" t="s">
        <v>18</v>
      </c>
      <c r="G2" s="9"/>
    </row>
    <row r="3" spans="1:7" ht="15.75" thickBot="1" x14ac:dyDescent="0.3">
      <c r="A3" s="3" t="str">
        <f>+'P&amp;L'!A3</f>
        <v>For the year ended 30th June 2016</v>
      </c>
      <c r="B3" s="3"/>
      <c r="C3" s="3"/>
      <c r="D3" s="3"/>
      <c r="E3" s="3"/>
      <c r="F3" s="3"/>
      <c r="G3" s="3"/>
    </row>
    <row r="4" spans="1:7" x14ac:dyDescent="0.25">
      <c r="A4" s="9"/>
      <c r="B4" s="9"/>
      <c r="C4" s="9"/>
      <c r="D4" s="9"/>
      <c r="E4" s="9"/>
      <c r="F4" s="9"/>
      <c r="G4" s="9"/>
    </row>
    <row r="5" spans="1:7" x14ac:dyDescent="0.25">
      <c r="A5" s="29">
        <f>Expenses!A32+1</f>
        <v>8</v>
      </c>
      <c r="B5" s="29" t="s">
        <v>205</v>
      </c>
      <c r="C5" s="25"/>
      <c r="D5" s="29"/>
      <c r="E5" s="29"/>
      <c r="F5" s="29"/>
      <c r="G5" s="29"/>
    </row>
    <row r="6" spans="1:7" x14ac:dyDescent="0.25">
      <c r="A6" s="7"/>
      <c r="B6" s="29" t="s">
        <v>469</v>
      </c>
      <c r="C6" s="25"/>
      <c r="D6" s="29"/>
      <c r="E6" s="29"/>
      <c r="F6" s="29"/>
      <c r="G6" s="29"/>
    </row>
    <row r="7" spans="1:7" ht="30.75" customHeight="1" x14ac:dyDescent="0.25">
      <c r="A7" s="7"/>
      <c r="B7" s="15" t="s">
        <v>88</v>
      </c>
      <c r="C7" s="15"/>
      <c r="D7" s="15" t="s">
        <v>99</v>
      </c>
      <c r="E7" s="77" t="s">
        <v>91</v>
      </c>
      <c r="F7" s="77" t="s">
        <v>112</v>
      </c>
      <c r="G7" s="15" t="s">
        <v>89</v>
      </c>
    </row>
    <row r="8" spans="1:7" x14ac:dyDescent="0.25">
      <c r="A8" s="7"/>
      <c r="B8" s="15"/>
      <c r="C8" s="15"/>
      <c r="D8" s="15"/>
      <c r="E8" s="15"/>
      <c r="F8" s="15"/>
      <c r="G8" s="15"/>
    </row>
    <row r="9" spans="1:7" x14ac:dyDescent="0.25">
      <c r="A9" s="7"/>
      <c r="B9" s="25"/>
      <c r="C9" s="25"/>
      <c r="D9" s="292">
        <v>0.25</v>
      </c>
      <c r="E9" s="293">
        <v>0.125</v>
      </c>
      <c r="F9" s="293">
        <v>0.2</v>
      </c>
      <c r="G9" s="51"/>
    </row>
    <row r="10" spans="1:7" x14ac:dyDescent="0.25">
      <c r="A10" s="7"/>
      <c r="B10" s="29" t="s">
        <v>215</v>
      </c>
      <c r="C10" s="25"/>
      <c r="D10" s="38"/>
      <c r="E10" s="38"/>
      <c r="F10" s="38"/>
      <c r="G10" s="38"/>
    </row>
    <row r="11" spans="1:7" x14ac:dyDescent="0.25">
      <c r="A11" s="7"/>
      <c r="B11" s="29"/>
      <c r="C11" s="25"/>
      <c r="D11" s="38"/>
      <c r="E11" s="38"/>
      <c r="F11" s="38"/>
      <c r="G11" s="38"/>
    </row>
    <row r="12" spans="1:7" x14ac:dyDescent="0.25">
      <c r="A12" s="7"/>
      <c r="B12" s="25" t="s">
        <v>472</v>
      </c>
      <c r="C12" s="25"/>
      <c r="D12" s="58">
        <v>14000000</v>
      </c>
      <c r="E12" s="58">
        <v>2013692</v>
      </c>
      <c r="F12" s="58">
        <v>1000000</v>
      </c>
      <c r="G12" s="80">
        <f>SUM(D12:F12)</f>
        <v>17013692</v>
      </c>
    </row>
    <row r="13" spans="1:7" x14ac:dyDescent="0.25">
      <c r="A13" s="7"/>
      <c r="B13" s="25"/>
      <c r="C13" s="25"/>
      <c r="D13" s="58"/>
      <c r="E13" s="58"/>
      <c r="F13" s="58"/>
      <c r="G13" s="80"/>
    </row>
    <row r="14" spans="1:7" x14ac:dyDescent="0.25">
      <c r="A14" s="7"/>
      <c r="B14" s="25" t="s">
        <v>90</v>
      </c>
      <c r="C14" s="25"/>
      <c r="D14" s="58">
        <v>0</v>
      </c>
      <c r="E14" s="58">
        <v>0</v>
      </c>
      <c r="F14" s="58">
        <v>0</v>
      </c>
      <c r="G14" s="80">
        <f>SUM(D14:F14)</f>
        <v>0</v>
      </c>
    </row>
    <row r="15" spans="1:7" x14ac:dyDescent="0.25">
      <c r="A15" s="7"/>
      <c r="B15" s="25"/>
      <c r="C15" s="25"/>
      <c r="D15" s="58"/>
      <c r="E15" s="58"/>
      <c r="F15" s="58"/>
      <c r="G15" s="80"/>
    </row>
    <row r="16" spans="1:7" x14ac:dyDescent="0.25">
      <c r="A16" s="7"/>
      <c r="B16" s="25" t="s">
        <v>216</v>
      </c>
      <c r="C16" s="25"/>
      <c r="D16" s="58">
        <v>0</v>
      </c>
      <c r="E16" s="58">
        <v>0</v>
      </c>
      <c r="F16" s="58">
        <v>0</v>
      </c>
      <c r="G16" s="80">
        <f>SUM(D16:F16)</f>
        <v>0</v>
      </c>
    </row>
    <row r="17" spans="1:9" x14ac:dyDescent="0.25">
      <c r="A17" s="7"/>
      <c r="B17" s="25"/>
      <c r="C17" s="25"/>
      <c r="D17" s="58"/>
      <c r="E17" s="58"/>
      <c r="F17" s="58"/>
      <c r="G17" s="80"/>
    </row>
    <row r="18" spans="1:9" x14ac:dyDescent="0.25">
      <c r="A18" s="7"/>
      <c r="B18" s="25" t="s">
        <v>468</v>
      </c>
      <c r="C18" s="25"/>
      <c r="D18" s="61">
        <f>SUM(D12:D16)</f>
        <v>14000000</v>
      </c>
      <c r="E18" s="61">
        <f>SUM(E12:E16)</f>
        <v>2013692</v>
      </c>
      <c r="F18" s="61">
        <f>SUM(F12:F16)</f>
        <v>1000000</v>
      </c>
      <c r="G18" s="61">
        <f>SUM(G12:G16)</f>
        <v>17013692</v>
      </c>
      <c r="I18" s="36"/>
    </row>
    <row r="19" spans="1:9" x14ac:dyDescent="0.25">
      <c r="A19" s="7"/>
      <c r="B19" s="25"/>
      <c r="C19" s="25"/>
      <c r="D19" s="58"/>
      <c r="E19" s="58"/>
      <c r="F19" s="58"/>
      <c r="G19" s="80"/>
    </row>
    <row r="20" spans="1:9" x14ac:dyDescent="0.25">
      <c r="A20" s="7"/>
      <c r="B20" s="29" t="s">
        <v>217</v>
      </c>
      <c r="C20" s="25"/>
      <c r="D20" s="58"/>
      <c r="E20" s="58"/>
      <c r="F20" s="58"/>
      <c r="G20" s="80"/>
    </row>
    <row r="21" spans="1:9" x14ac:dyDescent="0.25">
      <c r="A21" s="7"/>
      <c r="B21" s="29"/>
      <c r="C21" s="25"/>
      <c r="D21" s="58"/>
      <c r="E21" s="58"/>
      <c r="F21" s="58"/>
      <c r="G21" s="80"/>
    </row>
    <row r="22" spans="1:9" x14ac:dyDescent="0.25">
      <c r="A22" s="7"/>
      <c r="B22" s="25" t="s">
        <v>472</v>
      </c>
      <c r="C22" s="25"/>
      <c r="D22" s="58">
        <v>8093750</v>
      </c>
      <c r="E22" s="58">
        <v>1321769.890625</v>
      </c>
      <c r="F22" s="58">
        <v>832227.84000000008</v>
      </c>
      <c r="G22" s="80">
        <f>SUM(D22:F22)</f>
        <v>10247747.730625</v>
      </c>
    </row>
    <row r="23" spans="1:9" x14ac:dyDescent="0.25">
      <c r="A23" s="7"/>
      <c r="B23" s="25"/>
      <c r="C23" s="25"/>
      <c r="D23" s="58"/>
      <c r="E23" s="58"/>
      <c r="F23" s="58"/>
      <c r="G23" s="80"/>
    </row>
    <row r="24" spans="1:9" x14ac:dyDescent="0.25">
      <c r="A24" s="7"/>
      <c r="B24" s="25" t="s">
        <v>220</v>
      </c>
      <c r="C24" s="29"/>
      <c r="D24" s="58">
        <v>0</v>
      </c>
      <c r="E24" s="58">
        <v>0</v>
      </c>
      <c r="F24" s="58">
        <v>0</v>
      </c>
      <c r="G24" s="80">
        <f>SUM(D24:F24)</f>
        <v>0</v>
      </c>
    </row>
    <row r="25" spans="1:9" x14ac:dyDescent="0.25">
      <c r="A25" s="7"/>
      <c r="B25" s="25"/>
      <c r="C25" s="29"/>
      <c r="D25" s="58"/>
      <c r="E25" s="58"/>
      <c r="F25" s="58"/>
      <c r="G25" s="80"/>
    </row>
    <row r="26" spans="1:9" x14ac:dyDescent="0.25">
      <c r="A26" s="7"/>
      <c r="B26" s="25" t="s">
        <v>218</v>
      </c>
      <c r="C26" s="29"/>
      <c r="D26" s="58">
        <f>(D18-D22)*D9</f>
        <v>1476562.5</v>
      </c>
      <c r="E26" s="58">
        <f>(E18-E22)*E9</f>
        <v>86490.263671875</v>
      </c>
      <c r="F26" s="58">
        <f>(F18-F22)*F9</f>
        <v>33554.431999999986</v>
      </c>
      <c r="G26" s="80">
        <f>SUM(D26:F26)</f>
        <v>1596607.195671875</v>
      </c>
    </row>
    <row r="27" spans="1:9" x14ac:dyDescent="0.25">
      <c r="A27" s="7"/>
      <c r="E27" s="58"/>
      <c r="F27" s="58"/>
      <c r="G27" s="80"/>
    </row>
    <row r="28" spans="1:9" x14ac:dyDescent="0.25">
      <c r="A28" s="7"/>
      <c r="B28" s="25"/>
      <c r="C28" s="29"/>
      <c r="D28" s="58"/>
      <c r="E28" s="58"/>
      <c r="F28" s="58"/>
      <c r="G28" s="80"/>
    </row>
    <row r="29" spans="1:9" x14ac:dyDescent="0.25">
      <c r="A29" s="7"/>
      <c r="B29" s="25" t="s">
        <v>473</v>
      </c>
      <c r="C29" s="29"/>
      <c r="D29" s="61">
        <f>SUM(D22:D28)</f>
        <v>9570312.5</v>
      </c>
      <c r="E29" s="61">
        <f>SUM(E22:E28)</f>
        <v>1408260.154296875</v>
      </c>
      <c r="F29" s="61">
        <f>SUM(F22:F28)</f>
        <v>865782.27200000011</v>
      </c>
      <c r="G29" s="61">
        <f>SUM(D29:F29)</f>
        <v>11844354.926296875</v>
      </c>
    </row>
    <row r="30" spans="1:9" x14ac:dyDescent="0.25">
      <c r="A30" s="7"/>
      <c r="B30" s="25"/>
      <c r="C30" s="25"/>
      <c r="D30" s="58"/>
      <c r="E30" s="58"/>
      <c r="F30" s="59"/>
      <c r="G30" s="80"/>
    </row>
    <row r="31" spans="1:9" ht="15.75" thickBot="1" x14ac:dyDescent="0.3">
      <c r="A31" s="7"/>
      <c r="B31" s="29" t="s">
        <v>474</v>
      </c>
      <c r="C31" s="29"/>
      <c r="D31" s="81">
        <f>D18-D29</f>
        <v>4429687.5</v>
      </c>
      <c r="E31" s="81">
        <f>E18-E29</f>
        <v>605431.845703125</v>
      </c>
      <c r="F31" s="81">
        <f>F18-F29</f>
        <v>134217.72799999989</v>
      </c>
      <c r="G31" s="81">
        <f>SUM(D31:F31)</f>
        <v>5169337.0737031251</v>
      </c>
    </row>
    <row r="32" spans="1:9" ht="15.75" thickTop="1" x14ac:dyDescent="0.25">
      <c r="A32" s="7"/>
      <c r="B32" s="29"/>
      <c r="C32" s="29"/>
      <c r="D32" s="80"/>
      <c r="E32" s="80"/>
      <c r="F32" s="80"/>
      <c r="G32" s="80"/>
    </row>
    <row r="33" spans="1:7" ht="15.75" thickBot="1" x14ac:dyDescent="0.3">
      <c r="A33" s="7"/>
      <c r="B33" s="29" t="s">
        <v>446</v>
      </c>
      <c r="C33" s="29"/>
      <c r="D33" s="81">
        <f>+D12-D22</f>
        <v>5906250</v>
      </c>
      <c r="E33" s="81">
        <f t="shared" ref="E33:F33" si="0">+E12-E22</f>
        <v>691922.109375</v>
      </c>
      <c r="F33" s="81">
        <f t="shared" si="0"/>
        <v>167772.15999999992</v>
      </c>
      <c r="G33" s="81">
        <f>SUM(D33:F33)</f>
        <v>6765944.2693750001</v>
      </c>
    </row>
    <row r="34" spans="1:7" ht="15.75" thickTop="1" x14ac:dyDescent="0.25">
      <c r="A34" s="29"/>
      <c r="B34" s="29"/>
      <c r="C34" s="25"/>
      <c r="D34" s="29"/>
      <c r="E34" s="29"/>
      <c r="F34" s="29"/>
      <c r="G34" s="29"/>
    </row>
    <row r="35" spans="1:7" ht="12.75" customHeight="1" x14ac:dyDescent="0.25">
      <c r="A35" s="7"/>
      <c r="B35" s="29"/>
      <c r="C35" s="25"/>
      <c r="D35" s="29"/>
      <c r="E35" s="29"/>
      <c r="F35" s="29"/>
      <c r="G35" s="29"/>
    </row>
    <row r="36" spans="1:7" hidden="1" x14ac:dyDescent="0.25">
      <c r="A36" s="7"/>
      <c r="B36" s="15"/>
      <c r="C36" s="15"/>
      <c r="D36" s="15"/>
      <c r="E36" s="77"/>
      <c r="F36" s="77"/>
      <c r="G36" s="15"/>
    </row>
    <row r="37" spans="1:7" hidden="1" x14ac:dyDescent="0.25">
      <c r="A37" s="7"/>
      <c r="B37" s="15"/>
      <c r="C37" s="15"/>
      <c r="D37" s="15"/>
      <c r="E37" s="15"/>
      <c r="F37" s="15"/>
      <c r="G37" s="15"/>
    </row>
    <row r="38" spans="1:7" hidden="1" x14ac:dyDescent="0.25">
      <c r="A38" s="7"/>
      <c r="B38" s="25"/>
      <c r="C38" s="25"/>
      <c r="D38" s="78"/>
      <c r="E38" s="84"/>
      <c r="F38" s="84"/>
      <c r="G38" s="51"/>
    </row>
    <row r="39" spans="1:7" hidden="1" x14ac:dyDescent="0.25">
      <c r="A39" s="7"/>
      <c r="B39" s="25"/>
      <c r="C39" s="25"/>
      <c r="D39" s="38"/>
      <c r="E39" s="38"/>
      <c r="F39" s="38"/>
      <c r="G39" s="38"/>
    </row>
    <row r="40" spans="1:7" hidden="1" x14ac:dyDescent="0.25">
      <c r="A40" s="7"/>
      <c r="B40" s="25"/>
      <c r="C40" s="25"/>
      <c r="D40" s="58"/>
      <c r="E40" s="58"/>
      <c r="F40" s="58"/>
      <c r="G40" s="58"/>
    </row>
    <row r="41" spans="1:7" hidden="1" x14ac:dyDescent="0.25">
      <c r="A41" s="7"/>
      <c r="B41" s="25"/>
      <c r="C41" s="25"/>
      <c r="D41" s="58"/>
      <c r="E41" s="58"/>
      <c r="F41" s="58"/>
      <c r="G41" s="58"/>
    </row>
    <row r="42" spans="1:7" hidden="1" x14ac:dyDescent="0.25">
      <c r="A42" s="7"/>
      <c r="B42" s="25"/>
      <c r="C42" s="25"/>
      <c r="D42" s="62"/>
      <c r="E42" s="62"/>
      <c r="F42" s="62"/>
      <c r="G42" s="62"/>
    </row>
    <row r="43" spans="1:7" hidden="1" x14ac:dyDescent="0.25">
      <c r="A43" s="7"/>
      <c r="B43" s="25"/>
      <c r="C43" s="25"/>
      <c r="D43" s="58"/>
      <c r="E43" s="58"/>
      <c r="F43" s="58"/>
      <c r="G43" s="76"/>
    </row>
    <row r="44" spans="1:7" hidden="1" x14ac:dyDescent="0.25">
      <c r="A44" s="7"/>
      <c r="B44" s="25"/>
      <c r="C44" s="25"/>
      <c r="D44" s="58"/>
      <c r="E44" s="58"/>
      <c r="F44" s="58"/>
      <c r="G44" s="58"/>
    </row>
    <row r="45" spans="1:7" hidden="1" x14ac:dyDescent="0.25">
      <c r="A45" s="7"/>
      <c r="B45" s="25"/>
      <c r="C45" s="29"/>
      <c r="D45" s="58"/>
      <c r="E45" s="58"/>
      <c r="F45" s="58"/>
      <c r="G45" s="58"/>
    </row>
    <row r="46" spans="1:7" hidden="1" x14ac:dyDescent="0.25">
      <c r="A46" s="7"/>
      <c r="B46" s="25"/>
      <c r="C46" s="29"/>
      <c r="D46" s="58"/>
      <c r="E46" s="58"/>
      <c r="F46" s="58"/>
      <c r="G46" s="58"/>
    </row>
    <row r="47" spans="1:7" hidden="1" x14ac:dyDescent="0.25">
      <c r="A47" s="7"/>
      <c r="B47" s="25"/>
      <c r="C47" s="29"/>
      <c r="D47" s="62"/>
      <c r="E47" s="62"/>
      <c r="F47" s="62"/>
      <c r="G47" s="62"/>
    </row>
    <row r="48" spans="1:7" hidden="1" x14ac:dyDescent="0.25">
      <c r="A48" s="7"/>
      <c r="B48" s="25"/>
      <c r="C48" s="25"/>
      <c r="D48" s="58"/>
      <c r="E48" s="58"/>
      <c r="F48" s="59"/>
      <c r="G48" s="58"/>
    </row>
    <row r="49" spans="1:7" ht="15.75" hidden="1" thickBot="1" x14ac:dyDescent="0.3">
      <c r="A49" s="7"/>
      <c r="B49" s="29"/>
      <c r="C49" s="29"/>
      <c r="D49" s="81"/>
      <c r="E49" s="81"/>
      <c r="F49" s="81"/>
      <c r="G49" s="81"/>
    </row>
    <row r="50" spans="1:7" hidden="1" x14ac:dyDescent="0.25"/>
    <row r="52" spans="1:7" x14ac:dyDescent="0.25">
      <c r="B52" s="2" t="s">
        <v>408</v>
      </c>
    </row>
  </sheetData>
  <phoneticPr fontId="0" type="noConversion"/>
  <pageMargins left="0.4" right="0.31" top="0.49" bottom="1" header="0.39" footer="0.5"/>
  <pageSetup paperSize="9" orientation="portrait" horizontalDpi="4294967295" verticalDpi="180" r:id="rId1"/>
  <headerFooter alignWithMargins="0">
    <oddFooter>&amp;C16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view="pageBreakPreview" topLeftCell="A15" zoomScaleNormal="100" zoomScaleSheetLayoutView="100" workbookViewId="0">
      <selection activeCell="F27" sqref="F27"/>
    </sheetView>
  </sheetViews>
  <sheetFormatPr defaultRowHeight="15" x14ac:dyDescent="0.25"/>
  <cols>
    <col min="1" max="1" width="6.42578125" style="1" customWidth="1"/>
    <col min="2" max="2" width="15.85546875" style="1" customWidth="1"/>
    <col min="3" max="3" width="26.28515625" style="1" customWidth="1"/>
    <col min="4" max="4" width="3.42578125" style="1" hidden="1" customWidth="1"/>
    <col min="5" max="5" width="17.85546875" style="38" customWidth="1"/>
    <col min="6" max="6" width="19.28515625" style="39" customWidth="1"/>
    <col min="7" max="7" width="18.42578125" style="1" hidden="1" customWidth="1"/>
    <col min="8" max="16384" width="9.140625" style="1"/>
  </cols>
  <sheetData>
    <row r="1" spans="1:7" x14ac:dyDescent="0.25">
      <c r="A1" s="93" t="str">
        <f>info!A1</f>
        <v>A-ONE ELECTRONICS (U) LIMITED</v>
      </c>
      <c r="B1" s="2"/>
      <c r="C1" s="2"/>
    </row>
    <row r="2" spans="1:7" x14ac:dyDescent="0.25">
      <c r="A2" s="9" t="str">
        <f>'Note (i-iii)'!A2</f>
        <v>Notes to the financial statements</v>
      </c>
      <c r="B2" s="17"/>
      <c r="C2" s="9"/>
      <c r="D2" s="9"/>
      <c r="E2" s="39"/>
      <c r="G2" s="9"/>
    </row>
    <row r="3" spans="1:7" ht="15.75" thickBot="1" x14ac:dyDescent="0.3">
      <c r="A3" s="3" t="str">
        <f>+COS!A3</f>
        <v>For the year ended 30th June 2016</v>
      </c>
      <c r="B3" s="5"/>
      <c r="C3" s="5"/>
      <c r="D3" s="3"/>
      <c r="E3" s="97"/>
      <c r="F3" s="97"/>
      <c r="G3" s="3"/>
    </row>
    <row r="4" spans="1:7" x14ac:dyDescent="0.25">
      <c r="E4" s="56" t="s">
        <v>165</v>
      </c>
      <c r="F4" s="56" t="s">
        <v>165</v>
      </c>
    </row>
    <row r="5" spans="1:7" x14ac:dyDescent="0.25">
      <c r="E5" s="67" t="str">
        <f>+COS!E5</f>
        <v>30th June 2016</v>
      </c>
      <c r="F5" s="67" t="str">
        <f>+COS!F5</f>
        <v>30th June 2015</v>
      </c>
      <c r="G5" s="67">
        <v>2010</v>
      </c>
    </row>
    <row r="6" spans="1:7" x14ac:dyDescent="0.25">
      <c r="E6" s="156" t="s">
        <v>207</v>
      </c>
      <c r="F6" s="156" t="s">
        <v>207</v>
      </c>
      <c r="G6" s="67" t="s">
        <v>143</v>
      </c>
    </row>
    <row r="7" spans="1:7" x14ac:dyDescent="0.25">
      <c r="A7" s="54"/>
      <c r="F7" s="38"/>
      <c r="G7" s="41"/>
    </row>
    <row r="8" spans="1:7" x14ac:dyDescent="0.25">
      <c r="A8" s="54">
        <f>+COS!A35+1</f>
        <v>5</v>
      </c>
      <c r="B8" s="29" t="s">
        <v>194</v>
      </c>
      <c r="C8" s="29"/>
      <c r="D8" s="29"/>
      <c r="F8" s="80"/>
      <c r="G8" s="38"/>
    </row>
    <row r="9" spans="1:7" x14ac:dyDescent="0.25">
      <c r="A9" s="54">
        <f>+A8+0.1</f>
        <v>5.0999999999999996</v>
      </c>
      <c r="B9" s="29" t="s">
        <v>30</v>
      </c>
      <c r="C9" s="29"/>
      <c r="D9" s="29"/>
      <c r="F9" s="58"/>
      <c r="G9" s="25"/>
    </row>
    <row r="10" spans="1:7" x14ac:dyDescent="0.25">
      <c r="A10" s="66"/>
      <c r="B10" s="25" t="s">
        <v>92</v>
      </c>
      <c r="C10" s="25"/>
      <c r="D10" s="25"/>
      <c r="E10" s="264">
        <v>39840000</v>
      </c>
      <c r="F10" s="60">
        <v>39590000</v>
      </c>
      <c r="G10" s="58">
        <v>13200000</v>
      </c>
    </row>
    <row r="11" spans="1:7" x14ac:dyDescent="0.25">
      <c r="A11" s="66"/>
      <c r="B11" s="48"/>
      <c r="C11" s="29"/>
      <c r="D11" s="29"/>
      <c r="E11" s="61">
        <f>SUM(E10:E10)</f>
        <v>39840000</v>
      </c>
      <c r="F11" s="61">
        <f>SUM(F10:F10)</f>
        <v>39590000</v>
      </c>
      <c r="G11" s="95">
        <f>SUM(G10:G10)</f>
        <v>13200000</v>
      </c>
    </row>
    <row r="12" spans="1:7" x14ac:dyDescent="0.25">
      <c r="A12" s="54">
        <f>+A9+0.1</f>
        <v>5.1999999999999993</v>
      </c>
      <c r="B12" s="29" t="s">
        <v>31</v>
      </c>
      <c r="C12" s="29"/>
      <c r="D12" s="29"/>
      <c r="E12" s="60"/>
      <c r="F12" s="58"/>
      <c r="G12" s="25"/>
    </row>
    <row r="13" spans="1:7" x14ac:dyDescent="0.25">
      <c r="A13" s="66"/>
      <c r="B13" s="295" t="s">
        <v>32</v>
      </c>
      <c r="C13" s="295"/>
      <c r="D13" s="25"/>
      <c r="E13" s="60">
        <v>1000000</v>
      </c>
      <c r="F13" s="60">
        <v>1000000</v>
      </c>
      <c r="G13" s="58">
        <v>1000000</v>
      </c>
    </row>
    <row r="14" spans="1:7" x14ac:dyDescent="0.25">
      <c r="A14" s="66"/>
      <c r="B14" s="25" t="s">
        <v>145</v>
      </c>
      <c r="C14" s="25"/>
      <c r="D14" s="25"/>
      <c r="E14" s="264">
        <v>273000</v>
      </c>
      <c r="F14" s="60">
        <v>415000</v>
      </c>
      <c r="G14" s="58">
        <v>545000</v>
      </c>
    </row>
    <row r="15" spans="1:7" x14ac:dyDescent="0.25">
      <c r="A15" s="66"/>
      <c r="B15" s="25" t="s">
        <v>132</v>
      </c>
      <c r="C15" s="25"/>
      <c r="D15" s="25"/>
      <c r="E15" s="264">
        <v>8600000</v>
      </c>
      <c r="F15" s="60">
        <v>6800000</v>
      </c>
      <c r="G15" s="58">
        <v>3150770</v>
      </c>
    </row>
    <row r="16" spans="1:7" x14ac:dyDescent="0.25">
      <c r="A16" s="66"/>
      <c r="B16" s="25" t="s">
        <v>67</v>
      </c>
      <c r="C16" s="25"/>
      <c r="D16" s="25"/>
      <c r="E16" s="60">
        <f>+PPE!G26</f>
        <v>1596607.195671875</v>
      </c>
      <c r="F16" s="60">
        <v>2109539.055625</v>
      </c>
      <c r="G16" s="58">
        <v>1000990</v>
      </c>
    </row>
    <row r="17" spans="1:7" x14ac:dyDescent="0.25">
      <c r="A17" s="66"/>
      <c r="B17" s="47" t="s">
        <v>146</v>
      </c>
      <c r="C17" s="47"/>
      <c r="D17" s="47"/>
      <c r="E17" s="264">
        <v>281000</v>
      </c>
      <c r="F17" s="60">
        <v>143000</v>
      </c>
      <c r="G17" s="58">
        <v>1703000</v>
      </c>
    </row>
    <row r="18" spans="1:7" x14ac:dyDescent="0.25">
      <c r="A18" s="66"/>
      <c r="B18" s="47" t="s">
        <v>457</v>
      </c>
      <c r="C18" s="47"/>
      <c r="D18" s="47"/>
      <c r="E18" s="264">
        <v>0</v>
      </c>
      <c r="F18" s="60">
        <v>26100000</v>
      </c>
      <c r="G18" s="58"/>
    </row>
    <row r="19" spans="1:7" x14ac:dyDescent="0.25">
      <c r="A19" s="66"/>
      <c r="B19" s="25" t="s">
        <v>485</v>
      </c>
      <c r="C19" s="25"/>
      <c r="D19" s="25"/>
      <c r="E19" s="264">
        <f>416987.5+198400+87234</f>
        <v>702621.5</v>
      </c>
      <c r="F19" s="60">
        <v>1118442.3900000001</v>
      </c>
      <c r="G19" s="58">
        <v>16281328</v>
      </c>
    </row>
    <row r="20" spans="1:7" x14ac:dyDescent="0.25">
      <c r="A20" s="66"/>
      <c r="B20" s="47" t="s">
        <v>94</v>
      </c>
      <c r="C20" s="47"/>
      <c r="D20" s="47"/>
      <c r="E20" s="264">
        <v>472000</v>
      </c>
      <c r="F20" s="60">
        <v>529000</v>
      </c>
      <c r="G20" s="60">
        <v>952000</v>
      </c>
    </row>
    <row r="21" spans="1:7" x14ac:dyDescent="0.25">
      <c r="A21" s="66"/>
      <c r="B21" s="47" t="s">
        <v>83</v>
      </c>
      <c r="C21" s="47"/>
      <c r="D21" s="47"/>
      <c r="E21" s="284">
        <v>0.18</v>
      </c>
      <c r="F21" s="284">
        <v>0.44</v>
      </c>
      <c r="G21" s="60"/>
    </row>
    <row r="22" spans="1:7" x14ac:dyDescent="0.25">
      <c r="A22" s="66"/>
      <c r="B22" s="47"/>
      <c r="C22" s="47"/>
      <c r="D22" s="47"/>
      <c r="E22" s="61">
        <f>SUM(E13:E21)</f>
        <v>12925228.875671875</v>
      </c>
      <c r="F22" s="61">
        <f>SUM(F13:F21)</f>
        <v>38214981.885624997</v>
      </c>
      <c r="G22" s="61">
        <f>SUM(G13:G21)</f>
        <v>24633088</v>
      </c>
    </row>
    <row r="23" spans="1:7" x14ac:dyDescent="0.25">
      <c r="A23" s="66"/>
      <c r="B23" s="47"/>
      <c r="C23" s="47"/>
      <c r="D23" s="47"/>
      <c r="E23" s="60"/>
      <c r="F23" s="60"/>
      <c r="G23" s="62"/>
    </row>
    <row r="24" spans="1:7" ht="15.75" thickBot="1" x14ac:dyDescent="0.3">
      <c r="A24" s="15"/>
      <c r="B24" s="48" t="s">
        <v>195</v>
      </c>
      <c r="C24" s="48"/>
      <c r="D24" s="48"/>
      <c r="E24" s="81">
        <f>E22+E11</f>
        <v>52765228.875671878</v>
      </c>
      <c r="F24" s="81">
        <f>+F11+F22</f>
        <v>77804981.885625005</v>
      </c>
      <c r="G24" s="81">
        <f>+G11+G22</f>
        <v>37833088</v>
      </c>
    </row>
    <row r="25" spans="1:7" ht="15.75" thickTop="1" x14ac:dyDescent="0.25">
      <c r="A25" s="54"/>
      <c r="E25" s="60"/>
      <c r="F25" s="38"/>
    </row>
    <row r="26" spans="1:7" x14ac:dyDescent="0.25">
      <c r="A26" s="54">
        <f>+A8+1</f>
        <v>6</v>
      </c>
      <c r="B26" s="2" t="s">
        <v>196</v>
      </c>
      <c r="C26" s="2"/>
      <c r="E26" s="60"/>
      <c r="F26" s="38"/>
      <c r="G26" s="39"/>
    </row>
    <row r="27" spans="1:7" x14ac:dyDescent="0.25">
      <c r="A27" s="54"/>
      <c r="E27" s="60"/>
      <c r="F27" s="38"/>
      <c r="G27" s="39"/>
    </row>
    <row r="28" spans="1:7" x14ac:dyDescent="0.25">
      <c r="A28" s="54"/>
      <c r="B28" s="25" t="s">
        <v>486</v>
      </c>
      <c r="C28" s="25"/>
      <c r="D28" s="27"/>
      <c r="E28" s="264">
        <v>598750</v>
      </c>
      <c r="F28" s="60">
        <v>498750</v>
      </c>
      <c r="G28" s="39">
        <v>585000</v>
      </c>
    </row>
    <row r="29" spans="1:7" x14ac:dyDescent="0.25">
      <c r="A29" s="54"/>
      <c r="B29" s="25" t="s">
        <v>33</v>
      </c>
      <c r="C29" s="25"/>
      <c r="D29" s="31"/>
      <c r="E29" s="264">
        <v>122309940.39</v>
      </c>
      <c r="F29" s="60">
        <v>101089549</v>
      </c>
      <c r="G29" s="38">
        <v>51093958</v>
      </c>
    </row>
    <row r="30" spans="1:7" ht="15.75" thickBot="1" x14ac:dyDescent="0.3">
      <c r="A30" s="54"/>
      <c r="B30" s="25"/>
      <c r="C30" s="25"/>
      <c r="D30" s="31"/>
      <c r="E30" s="81">
        <f>SUM(E28:E29)</f>
        <v>122908690.39</v>
      </c>
      <c r="F30" s="81">
        <f>SUM(F28:F29)</f>
        <v>101588299</v>
      </c>
      <c r="G30" s="37">
        <f>SUM(G28:G29)</f>
        <v>51678958</v>
      </c>
    </row>
    <row r="31" spans="1:7" ht="15.75" thickTop="1" x14ac:dyDescent="0.25">
      <c r="A31" s="54"/>
      <c r="B31" s="25"/>
      <c r="C31" s="25"/>
      <c r="D31" s="31"/>
      <c r="E31" s="60"/>
      <c r="F31" s="91"/>
    </row>
    <row r="32" spans="1:7" x14ac:dyDescent="0.25">
      <c r="A32" s="54">
        <f>A26+1</f>
        <v>7</v>
      </c>
      <c r="B32" s="29" t="s">
        <v>197</v>
      </c>
      <c r="C32" s="25"/>
      <c r="D32" s="31"/>
      <c r="E32" s="60"/>
      <c r="F32" s="91"/>
    </row>
    <row r="33" spans="1:7" x14ac:dyDescent="0.25">
      <c r="A33" s="54"/>
      <c r="B33" s="25" t="s">
        <v>151</v>
      </c>
      <c r="C33" s="25"/>
      <c r="D33" s="31"/>
      <c r="E33" s="264">
        <v>2200647.27</v>
      </c>
      <c r="F33" s="60">
        <v>1812955.4</v>
      </c>
      <c r="G33" s="58">
        <v>0</v>
      </c>
    </row>
    <row r="34" spans="1:7" x14ac:dyDescent="0.25">
      <c r="A34" s="54"/>
      <c r="B34" s="25" t="s">
        <v>414</v>
      </c>
      <c r="C34" s="25"/>
      <c r="D34" s="31"/>
      <c r="E34" s="60">
        <v>68763216.810000002</v>
      </c>
      <c r="F34" s="60">
        <v>59390129.420000002</v>
      </c>
      <c r="G34" s="39">
        <v>33480930</v>
      </c>
    </row>
    <row r="35" spans="1:7" x14ac:dyDescent="0.25">
      <c r="A35" s="54"/>
      <c r="B35" s="25" t="s">
        <v>412</v>
      </c>
      <c r="C35" s="25"/>
      <c r="D35" s="58"/>
      <c r="E35" s="264">
        <v>-67237326.370000005</v>
      </c>
      <c r="F35" s="60">
        <v>67586144</v>
      </c>
      <c r="G35" s="45">
        <v>-12165416</v>
      </c>
    </row>
    <row r="36" spans="1:7" x14ac:dyDescent="0.25">
      <c r="A36" s="54"/>
      <c r="B36" s="25"/>
      <c r="C36" s="25"/>
      <c r="D36" s="58"/>
      <c r="E36" s="60"/>
      <c r="F36" s="58"/>
      <c r="G36" s="45"/>
    </row>
    <row r="37" spans="1:7" ht="15.75" thickBot="1" x14ac:dyDescent="0.3">
      <c r="A37" s="54"/>
      <c r="E37" s="46">
        <f>SUM(E33:E35)</f>
        <v>3726537.7099999934</v>
      </c>
      <c r="F37" s="46">
        <f>SUM(F33:F35)</f>
        <v>128789228.81999999</v>
      </c>
      <c r="G37" s="37">
        <f>SUM(G33:G35)</f>
        <v>21315514</v>
      </c>
    </row>
    <row r="38" spans="1:7" ht="15.75" thickTop="1" x14ac:dyDescent="0.25">
      <c r="A38" s="54"/>
    </row>
    <row r="39" spans="1:7" x14ac:dyDescent="0.25">
      <c r="A39" s="54"/>
    </row>
    <row r="40" spans="1:7" x14ac:dyDescent="0.25">
      <c r="A40" s="54"/>
      <c r="B40" s="2" t="s">
        <v>408</v>
      </c>
    </row>
    <row r="41" spans="1:7" x14ac:dyDescent="0.25">
      <c r="A41" s="54"/>
    </row>
    <row r="42" spans="1:7" x14ac:dyDescent="0.25">
      <c r="A42" s="54"/>
    </row>
    <row r="43" spans="1:7" x14ac:dyDescent="0.25">
      <c r="A43" s="54"/>
    </row>
    <row r="44" spans="1:7" x14ac:dyDescent="0.25">
      <c r="A44" s="54"/>
    </row>
    <row r="45" spans="1:7" x14ac:dyDescent="0.25">
      <c r="A45" s="54"/>
    </row>
    <row r="46" spans="1:7" x14ac:dyDescent="0.25">
      <c r="A46" s="54"/>
    </row>
    <row r="47" spans="1:7" x14ac:dyDescent="0.25">
      <c r="A47" s="54"/>
    </row>
    <row r="48" spans="1:7" x14ac:dyDescent="0.25">
      <c r="A48" s="54"/>
    </row>
  </sheetData>
  <mergeCells count="1">
    <mergeCell ref="B13:C13"/>
  </mergeCells>
  <phoneticPr fontId="7" type="noConversion"/>
  <pageMargins left="1.02" right="0.41" top="0.28000000000000003" bottom="0.54" header="0.25" footer="0.18"/>
  <pageSetup paperSize="9" orientation="portrait" r:id="rId1"/>
  <headerFooter alignWithMargins="0">
    <oddFooter>&amp;C15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topLeftCell="A17" zoomScaleNormal="100" zoomScaleSheetLayoutView="100" workbookViewId="0">
      <selection activeCell="E17" sqref="E17"/>
    </sheetView>
  </sheetViews>
  <sheetFormatPr defaultRowHeight="15" x14ac:dyDescent="0.25"/>
  <cols>
    <col min="1" max="1" width="4" style="1" customWidth="1"/>
    <col min="2" max="2" width="9.140625" style="1"/>
    <col min="3" max="3" width="21.42578125" style="1" customWidth="1"/>
    <col min="4" max="4" width="4.7109375" style="1" customWidth="1"/>
    <col min="5" max="5" width="19.42578125" style="1" bestFit="1" customWidth="1"/>
    <col min="6" max="6" width="18.28515625" style="9" customWidth="1"/>
    <col min="7" max="7" width="15" style="1" bestFit="1" customWidth="1"/>
    <col min="8" max="16384" width="9.140625" style="1"/>
  </cols>
  <sheetData>
    <row r="1" spans="1:7" x14ac:dyDescent="0.25">
      <c r="A1" s="93" t="str">
        <f>info!A1</f>
        <v>A-ONE ELECTRONICS (U) LIMITED</v>
      </c>
      <c r="B1" s="2"/>
      <c r="C1" s="2"/>
    </row>
    <row r="2" spans="1:7" x14ac:dyDescent="0.25">
      <c r="A2" s="9" t="str">
        <f>'Note 2'!A2</f>
        <v>Notes to the financial statements</v>
      </c>
      <c r="B2" s="4"/>
    </row>
    <row r="3" spans="1:7" ht="15.75" thickBot="1" x14ac:dyDescent="0.3">
      <c r="A3" s="3" t="str">
        <f>+'P&amp;L'!A3</f>
        <v>For the year ended 30th June 2016</v>
      </c>
      <c r="B3" s="5"/>
      <c r="C3" s="5"/>
      <c r="D3" s="3"/>
      <c r="E3" s="3"/>
      <c r="F3" s="3"/>
    </row>
    <row r="4" spans="1:7" x14ac:dyDescent="0.25">
      <c r="A4" s="17"/>
      <c r="B4" s="9"/>
      <c r="C4" s="9"/>
      <c r="D4" s="9"/>
      <c r="E4" s="104" t="s">
        <v>176</v>
      </c>
      <c r="F4" s="104" t="s">
        <v>176</v>
      </c>
    </row>
    <row r="5" spans="1:7" x14ac:dyDescent="0.25">
      <c r="E5" s="104" t="str">
        <f>+'P&amp;L'!C6</f>
        <v>30th June 2016</v>
      </c>
      <c r="F5" s="104" t="str">
        <f>+'P&amp;L'!D6</f>
        <v>30th June 2015</v>
      </c>
    </row>
    <row r="6" spans="1:7" ht="16.5" customHeight="1" x14ac:dyDescent="0.25">
      <c r="E6" s="127" t="s">
        <v>177</v>
      </c>
      <c r="F6" s="127" t="s">
        <v>177</v>
      </c>
    </row>
    <row r="7" spans="1:7" ht="16.5" customHeight="1" x14ac:dyDescent="0.25">
      <c r="E7" s="104"/>
      <c r="F7" s="104"/>
    </row>
    <row r="8" spans="1:7" ht="16.5" customHeight="1" x14ac:dyDescent="0.25">
      <c r="A8" s="54">
        <f>'Note 2'!A5+1</f>
        <v>3</v>
      </c>
      <c r="B8" s="2" t="s">
        <v>178</v>
      </c>
      <c r="E8" s="104"/>
      <c r="F8" s="104"/>
    </row>
    <row r="9" spans="1:7" x14ac:dyDescent="0.25">
      <c r="E9" s="38"/>
      <c r="F9" s="38"/>
    </row>
    <row r="10" spans="1:7" x14ac:dyDescent="0.25">
      <c r="B10" s="1" t="s">
        <v>65</v>
      </c>
      <c r="E10" s="60">
        <f>+F30</f>
        <v>284786250</v>
      </c>
      <c r="F10" s="60">
        <v>112050400</v>
      </c>
      <c r="G10" s="36"/>
    </row>
    <row r="11" spans="1:7" x14ac:dyDescent="0.25">
      <c r="B11" s="2" t="s">
        <v>97</v>
      </c>
      <c r="E11" s="60"/>
      <c r="F11" s="60"/>
    </row>
    <row r="12" spans="1:7" x14ac:dyDescent="0.25">
      <c r="B12" s="1" t="s">
        <v>149</v>
      </c>
      <c r="E12" s="264">
        <v>978966623.77999997</v>
      </c>
      <c r="F12" s="264">
        <v>1027270743.1</v>
      </c>
    </row>
    <row r="13" spans="1:7" x14ac:dyDescent="0.25">
      <c r="B13" s="1" t="s">
        <v>78</v>
      </c>
      <c r="E13" s="264">
        <v>50059322.100000001</v>
      </c>
      <c r="F13" s="264">
        <v>55296610.149999999</v>
      </c>
    </row>
    <row r="14" spans="1:7" x14ac:dyDescent="0.25">
      <c r="E14" s="61">
        <f>SUM(E10:E13)</f>
        <v>1313812195.8799999</v>
      </c>
      <c r="F14" s="61">
        <f>SUM(F10:F13)</f>
        <v>1194617753.25</v>
      </c>
    </row>
    <row r="15" spans="1:7" x14ac:dyDescent="0.25">
      <c r="E15" s="80"/>
      <c r="F15" s="80"/>
    </row>
    <row r="16" spans="1:7" x14ac:dyDescent="0.25">
      <c r="B16" s="2" t="s">
        <v>82</v>
      </c>
      <c r="E16" s="60"/>
      <c r="F16" s="38"/>
      <c r="G16" s="36"/>
    </row>
    <row r="17" spans="2:8" x14ac:dyDescent="0.25">
      <c r="B17" s="2"/>
      <c r="E17" s="60"/>
      <c r="F17" s="38"/>
      <c r="G17" s="36"/>
    </row>
    <row r="18" spans="2:8" x14ac:dyDescent="0.25">
      <c r="B18" s="1" t="s">
        <v>79</v>
      </c>
      <c r="E18" s="264">
        <v>2885508.47</v>
      </c>
      <c r="F18" s="60">
        <v>7118050.8499999996</v>
      </c>
    </row>
    <row r="19" spans="2:8" x14ac:dyDescent="0.25">
      <c r="B19" s="1" t="s">
        <v>80</v>
      </c>
      <c r="E19" s="264">
        <v>156722003.30000001</v>
      </c>
      <c r="F19" s="60">
        <v>231500030.30000001</v>
      </c>
    </row>
    <row r="20" spans="2:8" x14ac:dyDescent="0.25">
      <c r="B20" s="1" t="s">
        <v>225</v>
      </c>
      <c r="E20" s="60">
        <v>0</v>
      </c>
      <c r="F20" s="60">
        <v>292000</v>
      </c>
    </row>
    <row r="21" spans="2:8" x14ac:dyDescent="0.25">
      <c r="B21" s="1" t="s">
        <v>81</v>
      </c>
      <c r="D21" s="36"/>
      <c r="E21" s="264">
        <v>289846510</v>
      </c>
      <c r="F21" s="60">
        <v>313963299</v>
      </c>
    </row>
    <row r="22" spans="2:8" x14ac:dyDescent="0.25">
      <c r="B22" s="1" t="s">
        <v>109</v>
      </c>
      <c r="E22" s="264">
        <f>392000+28000</f>
        <v>420000</v>
      </c>
      <c r="F22" s="60">
        <v>167000</v>
      </c>
      <c r="H22" s="1" t="s">
        <v>477</v>
      </c>
    </row>
    <row r="23" spans="2:8" x14ac:dyDescent="0.25">
      <c r="B23" s="1" t="s">
        <v>447</v>
      </c>
      <c r="E23" s="264">
        <v>0</v>
      </c>
      <c r="F23" s="60">
        <v>3812115</v>
      </c>
    </row>
    <row r="24" spans="2:8" x14ac:dyDescent="0.25">
      <c r="B24" s="1" t="s">
        <v>448</v>
      </c>
      <c r="E24" s="264">
        <v>17390789</v>
      </c>
      <c r="F24" s="60">
        <v>18119186</v>
      </c>
    </row>
    <row r="25" spans="2:8" x14ac:dyDescent="0.25">
      <c r="B25" s="1" t="s">
        <v>449</v>
      </c>
      <c r="E25" s="264">
        <v>0</v>
      </c>
      <c r="F25" s="60">
        <v>718611</v>
      </c>
    </row>
    <row r="26" spans="2:8" x14ac:dyDescent="0.25">
      <c r="E26" s="61">
        <f>SUM(E18:E25)</f>
        <v>467264810.76999998</v>
      </c>
      <c r="F26" s="49">
        <f>SUM(F18:F25)</f>
        <v>575690292.14999998</v>
      </c>
    </row>
    <row r="27" spans="2:8" x14ac:dyDescent="0.25">
      <c r="E27" s="80"/>
      <c r="F27" s="96"/>
    </row>
    <row r="28" spans="2:8" ht="15.75" thickBot="1" x14ac:dyDescent="0.3">
      <c r="E28" s="81">
        <f>+E14+E26</f>
        <v>1781077006.6499999</v>
      </c>
      <c r="F28" s="46">
        <f>+F14+F26</f>
        <v>1770308045.4000001</v>
      </c>
    </row>
    <row r="29" spans="2:8" ht="15.75" thickTop="1" x14ac:dyDescent="0.25">
      <c r="E29" s="80"/>
      <c r="F29" s="96"/>
    </row>
    <row r="30" spans="2:8" x14ac:dyDescent="0.25">
      <c r="B30" s="1" t="s">
        <v>66</v>
      </c>
      <c r="E30" s="60">
        <v>262050000</v>
      </c>
      <c r="F30" s="60">
        <v>284786250</v>
      </c>
    </row>
    <row r="31" spans="2:8" x14ac:dyDescent="0.25">
      <c r="E31" s="60" t="s">
        <v>212</v>
      </c>
      <c r="F31" s="38"/>
    </row>
    <row r="32" spans="2:8" ht="15.75" thickBot="1" x14ac:dyDescent="0.3">
      <c r="B32" s="2" t="s">
        <v>179</v>
      </c>
      <c r="E32" s="81">
        <f>+E28-E30</f>
        <v>1519027006.6499999</v>
      </c>
      <c r="F32" s="46">
        <f>+F28-F30</f>
        <v>1485521795.4000001</v>
      </c>
    </row>
    <row r="33" spans="1:8" ht="15.75" thickTop="1" x14ac:dyDescent="0.25">
      <c r="E33" s="38"/>
      <c r="F33" s="39"/>
    </row>
    <row r="34" spans="1:8" x14ac:dyDescent="0.25">
      <c r="E34" s="38"/>
      <c r="F34" s="39"/>
    </row>
    <row r="35" spans="1:8" x14ac:dyDescent="0.25">
      <c r="A35" s="2">
        <f>+A8+1</f>
        <v>4</v>
      </c>
      <c r="B35" s="2" t="s">
        <v>227</v>
      </c>
      <c r="E35" s="38"/>
      <c r="F35" s="39"/>
    </row>
    <row r="36" spans="1:8" x14ac:dyDescent="0.25">
      <c r="A36" s="2"/>
      <c r="B36" s="2"/>
      <c r="E36" s="38"/>
      <c r="F36" s="39"/>
    </row>
    <row r="37" spans="1:8" x14ac:dyDescent="0.25">
      <c r="B37" s="1" t="s">
        <v>228</v>
      </c>
      <c r="E37" s="264">
        <f>66917.4+232056.71+6691.74</f>
        <v>305665.84999999998</v>
      </c>
      <c r="F37" s="38">
        <v>113972.18</v>
      </c>
      <c r="H37" s="1" t="s">
        <v>478</v>
      </c>
    </row>
    <row r="38" spans="1:8" x14ac:dyDescent="0.25">
      <c r="B38" s="1" t="s">
        <v>413</v>
      </c>
      <c r="E38" s="264">
        <v>48838091.399999999</v>
      </c>
      <c r="F38" s="38">
        <v>14706996</v>
      </c>
    </row>
    <row r="39" spans="1:8" x14ac:dyDescent="0.25">
      <c r="B39" s="1" t="s">
        <v>458</v>
      </c>
      <c r="E39" s="264">
        <v>0</v>
      </c>
      <c r="F39" s="38">
        <v>72050000</v>
      </c>
    </row>
    <row r="40" spans="1:8" x14ac:dyDescent="0.25">
      <c r="B40" s="1" t="s">
        <v>450</v>
      </c>
      <c r="E40" s="264">
        <v>0</v>
      </c>
      <c r="F40" s="38">
        <v>1730.1</v>
      </c>
    </row>
    <row r="41" spans="1:8" x14ac:dyDescent="0.25">
      <c r="E41" s="38"/>
      <c r="F41" s="39"/>
    </row>
    <row r="42" spans="1:8" ht="15.75" thickBot="1" x14ac:dyDescent="0.3">
      <c r="B42" s="2" t="s">
        <v>229</v>
      </c>
      <c r="E42" s="46">
        <f>SUM(E37:E40)</f>
        <v>49143757.25</v>
      </c>
      <c r="F42" s="46">
        <f>SUM(F37:F40)</f>
        <v>86872698.280000001</v>
      </c>
    </row>
    <row r="43" spans="1:8" ht="15.75" thickTop="1" x14ac:dyDescent="0.25"/>
    <row r="45" spans="1:8" x14ac:dyDescent="0.25">
      <c r="B45" s="2" t="s">
        <v>408</v>
      </c>
      <c r="C45" s="243"/>
      <c r="D45" s="243"/>
      <c r="F45" s="2"/>
      <c r="G45" s="2"/>
    </row>
  </sheetData>
  <phoneticPr fontId="7" type="noConversion"/>
  <pageMargins left="1" right="0.41" top="0.59" bottom="0.49" header="0.5" footer="0.16"/>
  <pageSetup paperSize="9" orientation="portrait" r:id="rId1"/>
  <headerFooter alignWithMargins="0">
    <oddFooter>&amp;C14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topLeftCell="A34" zoomScaleNormal="100" zoomScaleSheetLayoutView="100" workbookViewId="0">
      <selection activeCell="B14" sqref="B14:J17"/>
    </sheetView>
  </sheetViews>
  <sheetFormatPr defaultRowHeight="15" x14ac:dyDescent="0.25"/>
  <cols>
    <col min="1" max="1" width="4.28515625" style="1" customWidth="1"/>
    <col min="2" max="3" width="4" style="1" customWidth="1"/>
    <col min="4" max="5" width="9.140625" style="1"/>
    <col min="6" max="6" width="12.140625" style="1" customWidth="1"/>
    <col min="7" max="7" width="9.140625" style="1"/>
    <col min="8" max="8" width="12.28515625" style="1" customWidth="1"/>
    <col min="9" max="9" width="17.7109375" style="1" customWidth="1"/>
    <col min="10" max="10" width="20.140625" style="1" customWidth="1"/>
    <col min="11" max="12" width="9.140625" style="1"/>
    <col min="13" max="13" width="11.140625" style="1" bestFit="1" customWidth="1"/>
    <col min="14" max="16384" width="9.140625" style="1"/>
  </cols>
  <sheetData>
    <row r="1" spans="1:10" x14ac:dyDescent="0.25">
      <c r="A1" s="93" t="str">
        <f>+'Note ix-xiii'!A1</f>
        <v>A-ONE ELECTRONICS (U) LIMITED</v>
      </c>
      <c r="B1" s="4"/>
      <c r="C1" s="4"/>
      <c r="D1" s="4"/>
      <c r="E1" s="2"/>
      <c r="F1" s="2"/>
      <c r="G1" s="2"/>
      <c r="H1" s="2"/>
      <c r="I1" s="2"/>
      <c r="J1" s="2"/>
    </row>
    <row r="2" spans="1:10" x14ac:dyDescent="0.25">
      <c r="A2" s="4" t="str">
        <f>+'Note ix-xiii'!A2</f>
        <v>Notes to the financial statements</v>
      </c>
      <c r="C2" s="4"/>
      <c r="D2" s="4"/>
      <c r="E2" s="2"/>
      <c r="F2" s="4"/>
      <c r="H2" s="2"/>
      <c r="I2" s="2"/>
      <c r="J2" s="2"/>
    </row>
    <row r="3" spans="1:10" ht="15.75" thickBot="1" x14ac:dyDescent="0.3">
      <c r="A3" s="5" t="str">
        <f>+'Note ix-xiii'!A3</f>
        <v>For the year ended 30th June 2016</v>
      </c>
      <c r="B3" s="3"/>
      <c r="C3" s="5"/>
      <c r="D3" s="5"/>
      <c r="E3" s="35"/>
      <c r="F3" s="5"/>
      <c r="G3" s="3"/>
      <c r="H3" s="35"/>
      <c r="I3" s="35"/>
      <c r="J3" s="35"/>
    </row>
    <row r="4" spans="1:10" x14ac:dyDescent="0.25">
      <c r="C4" s="7"/>
      <c r="D4" s="9"/>
      <c r="E4" s="7"/>
      <c r="F4" s="7"/>
      <c r="G4" s="7"/>
      <c r="H4" s="7"/>
      <c r="I4" s="8"/>
      <c r="J4" s="8"/>
    </row>
    <row r="5" spans="1:10" x14ac:dyDescent="0.25">
      <c r="A5" s="125">
        <v>2</v>
      </c>
      <c r="B5" s="234" t="s">
        <v>347</v>
      </c>
      <c r="C5" s="234"/>
      <c r="D5" s="234"/>
      <c r="E5" s="234"/>
      <c r="F5" s="234"/>
      <c r="G5" s="7"/>
      <c r="H5" s="235"/>
      <c r="I5" s="235"/>
      <c r="J5" s="235"/>
    </row>
    <row r="6" spans="1:10" x14ac:dyDescent="0.25">
      <c r="A6" s="125"/>
      <c r="B6" s="234"/>
      <c r="C6" s="234"/>
      <c r="D6" s="234"/>
      <c r="E6" s="234"/>
      <c r="F6" s="234"/>
      <c r="G6" s="7"/>
      <c r="H6" s="235"/>
      <c r="I6" s="235"/>
      <c r="J6" s="235"/>
    </row>
    <row r="7" spans="1:10" x14ac:dyDescent="0.25">
      <c r="B7" s="7" t="s">
        <v>348</v>
      </c>
      <c r="C7" s="7"/>
      <c r="D7" s="7"/>
      <c r="E7" s="7"/>
      <c r="F7" s="7"/>
      <c r="G7" s="9"/>
      <c r="H7" s="9"/>
      <c r="I7" s="236"/>
      <c r="J7" s="236"/>
    </row>
    <row r="8" spans="1:10" ht="15" customHeight="1" x14ac:dyDescent="0.25">
      <c r="B8" s="296" t="s">
        <v>349</v>
      </c>
      <c r="C8" s="297"/>
      <c r="D8" s="297"/>
      <c r="E8" s="297"/>
      <c r="F8" s="297"/>
      <c r="G8" s="297"/>
      <c r="H8" s="297"/>
      <c r="I8" s="297"/>
      <c r="J8" s="297"/>
    </row>
    <row r="9" spans="1:10" ht="33.75" customHeight="1" x14ac:dyDescent="0.25">
      <c r="B9" s="297"/>
      <c r="C9" s="297"/>
      <c r="D9" s="297"/>
      <c r="E9" s="297"/>
      <c r="F9" s="297"/>
      <c r="G9" s="297"/>
      <c r="H9" s="297"/>
      <c r="I9" s="297"/>
      <c r="J9" s="297"/>
    </row>
    <row r="10" spans="1:10" ht="4.5" customHeight="1" x14ac:dyDescent="0.25">
      <c r="B10" s="239"/>
      <c r="C10" s="239"/>
      <c r="D10" s="239"/>
      <c r="E10" s="239"/>
      <c r="F10" s="239"/>
      <c r="G10" s="239"/>
      <c r="H10" s="239"/>
      <c r="I10" s="239"/>
      <c r="J10" s="239"/>
    </row>
    <row r="11" spans="1:10" ht="20.25" customHeight="1" x14ac:dyDescent="0.25">
      <c r="B11" s="298" t="s">
        <v>350</v>
      </c>
      <c r="C11" s="298"/>
      <c r="D11" s="298"/>
      <c r="E11" s="298"/>
      <c r="F11" s="298"/>
      <c r="G11" s="298"/>
      <c r="H11" s="298"/>
      <c r="I11" s="298"/>
      <c r="J11" s="242"/>
    </row>
    <row r="12" spans="1:10" ht="63.75" customHeight="1" x14ac:dyDescent="0.25">
      <c r="B12" s="299" t="s">
        <v>351</v>
      </c>
      <c r="C12" s="299"/>
      <c r="D12" s="299"/>
      <c r="E12" s="299"/>
      <c r="F12" s="299"/>
      <c r="G12" s="299"/>
      <c r="H12" s="299"/>
      <c r="I12" s="299"/>
      <c r="J12" s="299"/>
    </row>
    <row r="13" spans="1:10" ht="5.25" customHeight="1" x14ac:dyDescent="0.25">
      <c r="B13" s="243"/>
      <c r="C13" s="244"/>
      <c r="D13" s="244"/>
      <c r="E13" s="244"/>
      <c r="F13" s="244"/>
      <c r="G13" s="244"/>
      <c r="H13" s="244"/>
      <c r="I13" s="245"/>
      <c r="J13" s="246"/>
    </row>
    <row r="14" spans="1:10" ht="1.5" customHeight="1" x14ac:dyDescent="0.25">
      <c r="B14" s="299" t="s">
        <v>352</v>
      </c>
      <c r="C14" s="299"/>
      <c r="D14" s="299"/>
      <c r="E14" s="299"/>
      <c r="F14" s="299"/>
      <c r="G14" s="299"/>
      <c r="H14" s="299"/>
      <c r="I14" s="299"/>
      <c r="J14" s="299"/>
    </row>
    <row r="15" spans="1:10" x14ac:dyDescent="0.25">
      <c r="B15" s="299"/>
      <c r="C15" s="299"/>
      <c r="D15" s="299"/>
      <c r="E15" s="299"/>
      <c r="F15" s="299"/>
      <c r="G15" s="299"/>
      <c r="H15" s="299"/>
      <c r="I15" s="299"/>
      <c r="J15" s="299"/>
    </row>
    <row r="16" spans="1:10" x14ac:dyDescent="0.25">
      <c r="B16" s="299"/>
      <c r="C16" s="299"/>
      <c r="D16" s="299"/>
      <c r="E16" s="299"/>
      <c r="F16" s="299"/>
      <c r="G16" s="299"/>
      <c r="H16" s="299"/>
      <c r="I16" s="299"/>
      <c r="J16" s="299"/>
    </row>
    <row r="17" spans="2:10" x14ac:dyDescent="0.25">
      <c r="B17" s="300"/>
      <c r="C17" s="300"/>
      <c r="D17" s="300"/>
      <c r="E17" s="300"/>
      <c r="F17" s="300"/>
      <c r="G17" s="300"/>
      <c r="H17" s="300"/>
      <c r="I17" s="300"/>
      <c r="J17" s="300"/>
    </row>
    <row r="18" spans="2:10" x14ac:dyDescent="0.25">
      <c r="C18" s="9"/>
      <c r="D18" s="9"/>
      <c r="E18" s="9"/>
      <c r="F18" s="9"/>
      <c r="G18" s="9"/>
      <c r="H18" s="10"/>
      <c r="I18" s="39"/>
      <c r="J18" s="39"/>
    </row>
    <row r="19" spans="2:10" x14ac:dyDescent="0.25">
      <c r="B19" s="2" t="s">
        <v>353</v>
      </c>
      <c r="C19" s="7"/>
      <c r="D19" s="7"/>
      <c r="E19" s="7"/>
      <c r="F19" s="9"/>
      <c r="G19" s="9"/>
      <c r="H19" s="9"/>
      <c r="I19" s="39"/>
      <c r="J19" s="39"/>
    </row>
    <row r="20" spans="2:10" ht="15" customHeight="1" x14ac:dyDescent="0.25">
      <c r="B20" s="1" t="s">
        <v>354</v>
      </c>
      <c r="C20" s="238"/>
      <c r="D20" s="238"/>
      <c r="E20" s="238"/>
      <c r="F20" s="238"/>
      <c r="G20" s="238"/>
      <c r="H20" s="238"/>
      <c r="I20" s="238"/>
      <c r="J20" s="238"/>
    </row>
    <row r="21" spans="2:10" ht="15" customHeight="1" x14ac:dyDescent="0.25">
      <c r="B21" s="1" t="s">
        <v>355</v>
      </c>
      <c r="C21" s="248"/>
      <c r="D21" s="248"/>
      <c r="E21" s="248"/>
      <c r="F21" s="248"/>
      <c r="G21" s="248"/>
      <c r="H21" s="248"/>
      <c r="I21" s="248"/>
      <c r="J21" s="248"/>
    </row>
    <row r="22" spans="2:10" ht="15" customHeight="1" x14ac:dyDescent="0.25">
      <c r="B22" s="1" t="s">
        <v>356</v>
      </c>
      <c r="C22" s="238"/>
      <c r="D22" s="238"/>
      <c r="E22" s="238"/>
      <c r="F22" s="238"/>
      <c r="G22" s="238"/>
      <c r="H22" s="238"/>
      <c r="I22" s="238"/>
      <c r="J22" s="238"/>
    </row>
    <row r="23" spans="2:10" ht="15" customHeight="1" x14ac:dyDescent="0.25">
      <c r="C23" s="239"/>
      <c r="D23" s="239"/>
      <c r="E23" s="239"/>
      <c r="F23" s="239"/>
      <c r="G23" s="239"/>
      <c r="H23" s="239"/>
      <c r="I23" s="239"/>
      <c r="J23" s="239"/>
    </row>
    <row r="24" spans="2:10" x14ac:dyDescent="0.25">
      <c r="B24" s="2" t="s">
        <v>357</v>
      </c>
      <c r="C24" s="9"/>
      <c r="D24" s="9"/>
      <c r="E24" s="9"/>
      <c r="F24" s="9"/>
      <c r="G24" s="9"/>
      <c r="H24" s="9"/>
      <c r="I24" s="39"/>
      <c r="J24" s="39"/>
    </row>
    <row r="25" spans="2:10" ht="15" customHeight="1" x14ac:dyDescent="0.25">
      <c r="B25" s="1" t="s">
        <v>358</v>
      </c>
      <c r="C25" s="238"/>
      <c r="D25" s="238"/>
      <c r="E25" s="238"/>
      <c r="F25" s="238"/>
      <c r="G25" s="238"/>
      <c r="H25" s="238"/>
      <c r="I25" s="238"/>
      <c r="J25" s="238"/>
    </row>
    <row r="26" spans="2:10" x14ac:dyDescent="0.25">
      <c r="B26" s="1" t="s">
        <v>359</v>
      </c>
      <c r="C26" s="238"/>
      <c r="D26" s="238"/>
      <c r="E26" s="238"/>
      <c r="F26" s="238"/>
      <c r="G26" s="238"/>
      <c r="H26" s="238"/>
      <c r="I26" s="238"/>
      <c r="J26" s="238"/>
    </row>
    <row r="27" spans="2:10" x14ac:dyDescent="0.25">
      <c r="B27" s="1" t="s">
        <v>360</v>
      </c>
      <c r="C27" s="249"/>
      <c r="D27" s="7"/>
      <c r="E27" s="7"/>
      <c r="F27" s="7"/>
      <c r="G27" s="9"/>
      <c r="H27" s="9"/>
      <c r="I27" s="39"/>
      <c r="J27" s="39"/>
    </row>
    <row r="28" spans="2:10" x14ac:dyDescent="0.25">
      <c r="B28" s="1" t="s">
        <v>361</v>
      </c>
      <c r="C28" s="9"/>
      <c r="D28" s="9"/>
      <c r="E28" s="9"/>
      <c r="F28" s="9"/>
      <c r="G28" s="9"/>
      <c r="H28" s="9"/>
      <c r="I28" s="39"/>
      <c r="J28" s="39"/>
    </row>
    <row r="29" spans="2:10" ht="15" customHeight="1" x14ac:dyDescent="0.25">
      <c r="C29" s="238"/>
      <c r="D29" s="238"/>
      <c r="E29" s="238"/>
      <c r="F29" s="238"/>
      <c r="G29" s="238"/>
      <c r="H29" s="238"/>
      <c r="I29" s="238"/>
      <c r="J29" s="238"/>
    </row>
    <row r="30" spans="2:10" x14ac:dyDescent="0.25">
      <c r="B30" s="2" t="s">
        <v>362</v>
      </c>
      <c r="C30" s="238"/>
      <c r="D30" s="238"/>
      <c r="E30" s="238"/>
      <c r="F30" s="238"/>
      <c r="G30" s="238"/>
      <c r="H30" s="238"/>
      <c r="I30" s="238"/>
      <c r="J30" s="238"/>
    </row>
    <row r="31" spans="2:10" x14ac:dyDescent="0.25">
      <c r="B31" s="1" t="s">
        <v>363</v>
      </c>
      <c r="C31" s="87"/>
      <c r="D31" s="87"/>
      <c r="E31" s="87"/>
      <c r="F31" s="9"/>
      <c r="G31" s="9"/>
      <c r="H31" s="9"/>
      <c r="I31" s="39"/>
      <c r="J31" s="39"/>
    </row>
    <row r="32" spans="2:10" ht="15" customHeight="1" x14ac:dyDescent="0.25">
      <c r="B32" s="47" t="s">
        <v>364</v>
      </c>
      <c r="C32" s="238"/>
      <c r="D32" s="238"/>
      <c r="E32" s="238"/>
      <c r="F32" s="238"/>
      <c r="G32" s="238"/>
      <c r="H32" s="238"/>
      <c r="I32" s="238"/>
      <c r="J32" s="238"/>
    </row>
    <row r="33" spans="2:10" x14ac:dyDescent="0.25">
      <c r="B33" s="47" t="s">
        <v>365</v>
      </c>
      <c r="C33" s="238"/>
      <c r="D33" s="238"/>
      <c r="E33" s="238"/>
      <c r="F33" s="238"/>
      <c r="G33" s="238"/>
      <c r="H33" s="238"/>
      <c r="I33" s="238"/>
      <c r="J33" s="238"/>
    </row>
    <row r="34" spans="2:10" x14ac:dyDescent="0.25">
      <c r="B34" s="47"/>
      <c r="C34" s="239"/>
      <c r="D34" s="239"/>
      <c r="E34" s="239"/>
      <c r="F34" s="239"/>
      <c r="G34" s="239"/>
      <c r="H34" s="239"/>
      <c r="I34" s="239"/>
      <c r="J34" s="239"/>
    </row>
    <row r="35" spans="2:10" x14ac:dyDescent="0.25">
      <c r="B35" s="47"/>
      <c r="C35" s="239"/>
      <c r="D35" s="239"/>
      <c r="E35" s="239"/>
      <c r="F35" s="239"/>
      <c r="G35" s="239"/>
      <c r="H35" s="239"/>
      <c r="I35" s="239"/>
      <c r="J35" s="239"/>
    </row>
    <row r="36" spans="2:10" ht="30" customHeight="1" x14ac:dyDescent="0.25">
      <c r="B36" s="301" t="s">
        <v>366</v>
      </c>
      <c r="C36" s="301"/>
      <c r="D36" s="301"/>
      <c r="E36" s="238"/>
      <c r="F36" s="238"/>
      <c r="G36" s="302" t="s">
        <v>384</v>
      </c>
      <c r="H36" s="302"/>
      <c r="I36" s="302"/>
      <c r="J36" s="302"/>
    </row>
    <row r="37" spans="2:10" x14ac:dyDescent="0.25">
      <c r="C37" s="239"/>
      <c r="D37" s="239"/>
      <c r="E37" s="239"/>
      <c r="F37" s="239"/>
      <c r="G37" s="239"/>
      <c r="H37" s="239"/>
      <c r="I37" s="239"/>
      <c r="J37" s="239"/>
    </row>
    <row r="38" spans="2:10" x14ac:dyDescent="0.25">
      <c r="B38" s="2"/>
      <c r="C38" s="249"/>
      <c r="D38" s="249"/>
      <c r="E38" s="249"/>
      <c r="F38" s="249"/>
      <c r="G38" s="249"/>
      <c r="H38" s="251"/>
      <c r="I38" s="252"/>
      <c r="J38" s="252"/>
    </row>
    <row r="39" spans="2:10" x14ac:dyDescent="0.25">
      <c r="C39" s="9"/>
      <c r="D39" s="9"/>
      <c r="E39" s="9"/>
      <c r="F39" s="9"/>
      <c r="G39" s="9"/>
      <c r="H39" s="9"/>
      <c r="I39" s="39"/>
      <c r="J39" s="39"/>
    </row>
    <row r="40" spans="2:10" x14ac:dyDescent="0.25">
      <c r="J40" s="36" t="s">
        <v>1</v>
      </c>
    </row>
  </sheetData>
  <mergeCells count="6">
    <mergeCell ref="B8:J9"/>
    <mergeCell ref="B11:I11"/>
    <mergeCell ref="B12:J12"/>
    <mergeCell ref="B14:J17"/>
    <mergeCell ref="B36:D36"/>
    <mergeCell ref="G36:J36"/>
  </mergeCells>
  <pageMargins left="0.97" right="0.35" top="0.45" bottom="0.41" header="0.3" footer="0.16"/>
  <pageSetup paperSize="9" scale="88" orientation="portrait" horizontalDpi="4294967293" verticalDpi="4294967293" r:id="rId1"/>
  <headerFooter>
    <oddFooter>&amp;C13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22</vt:i4>
      </vt:variant>
    </vt:vector>
  </HeadingPairs>
  <TitlesOfParts>
    <vt:vector size="48" baseType="lpstr">
      <vt:lpstr>wear &amp; Tear</vt:lpstr>
      <vt:lpstr>Tax comp</vt:lpstr>
      <vt:lpstr>Rltd Party</vt:lpstr>
      <vt:lpstr>Deferred tax</vt:lpstr>
      <vt:lpstr>Sch 9-14</vt:lpstr>
      <vt:lpstr>PPE</vt:lpstr>
      <vt:lpstr>Expenses</vt:lpstr>
      <vt:lpstr>COS</vt:lpstr>
      <vt:lpstr>Note 2</vt:lpstr>
      <vt:lpstr>Note ix-xiii</vt:lpstr>
      <vt:lpstr>Note 1(iv-vi)</vt:lpstr>
      <vt:lpstr>Note (i-iii)</vt:lpstr>
      <vt:lpstr>c flow</vt:lpstr>
      <vt:lpstr>equity</vt:lpstr>
      <vt:lpstr>BS</vt:lpstr>
      <vt:lpstr>P&amp;L</vt:lpstr>
      <vt:lpstr>dir report</vt:lpstr>
      <vt:lpstr>Cont. Audit Rept</vt:lpstr>
      <vt:lpstr>Audit REP</vt:lpstr>
      <vt:lpstr>Director's Respon.</vt:lpstr>
      <vt:lpstr>Dir,s Reprt</vt:lpstr>
      <vt:lpstr>info</vt:lpstr>
      <vt:lpstr>contents</vt:lpstr>
      <vt:lpstr>cover</vt:lpstr>
      <vt:lpstr>Draft P&amp;L</vt:lpstr>
      <vt:lpstr>Draft COS</vt:lpstr>
      <vt:lpstr>BS!Print_Area</vt:lpstr>
      <vt:lpstr>'c flow'!Print_Area</vt:lpstr>
      <vt:lpstr>'Cont. Audit Rept'!Print_Area</vt:lpstr>
      <vt:lpstr>contents!Print_Area</vt:lpstr>
      <vt:lpstr>COS!Print_Area</vt:lpstr>
      <vt:lpstr>cover!Print_Area</vt:lpstr>
      <vt:lpstr>'Deferred tax'!Print_Area</vt:lpstr>
      <vt:lpstr>'dir report'!Print_Area</vt:lpstr>
      <vt:lpstr>'Dir,s Reprt'!Print_Area</vt:lpstr>
      <vt:lpstr>'Director''s Respon.'!Print_Area</vt:lpstr>
      <vt:lpstr>equity!Print_Area</vt:lpstr>
      <vt:lpstr>Expenses!Print_Area</vt:lpstr>
      <vt:lpstr>info!Print_Area</vt:lpstr>
      <vt:lpstr>'Note (i-iii)'!Print_Area</vt:lpstr>
      <vt:lpstr>'Note 1(iv-vi)'!Print_Area</vt:lpstr>
      <vt:lpstr>'Note 2'!Print_Area</vt:lpstr>
      <vt:lpstr>'Note ix-xiii'!Print_Area</vt:lpstr>
      <vt:lpstr>'P&amp;L'!Print_Area</vt:lpstr>
      <vt:lpstr>PPE!Print_Area</vt:lpstr>
      <vt:lpstr>'Rltd Party'!Print_Area</vt:lpstr>
      <vt:lpstr>'Sch 9-14'!Print_Area</vt:lpstr>
      <vt:lpstr>'Tax comp'!Print_Area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HP</cp:lastModifiedBy>
  <cp:lastPrinted>2016-11-02T07:41:00Z</cp:lastPrinted>
  <dcterms:created xsi:type="dcterms:W3CDTF">2003-07-08T09:58:25Z</dcterms:created>
  <dcterms:modified xsi:type="dcterms:W3CDTF">2016-11-08T12:14:39Z</dcterms:modified>
</cp:coreProperties>
</file>